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8_{C6127D21-4D65-45B2-8F3D-F36A6A0961F7}" xr6:coauthVersionLast="47" xr6:coauthVersionMax="47" xr10:uidLastSave="{00000000-0000-0000-0000-000000000000}"/>
  <bookViews>
    <workbookView xWindow="-120" yWindow="-120" windowWidth="29040" windowHeight="15840" xr2:uid="{73C11768-7B73-4F95-8C90-9958E4793065}"/>
  </bookViews>
  <sheets>
    <sheet name="20 Miss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3" l="1"/>
  <c r="B64" i="3"/>
  <c r="E69" i="3"/>
  <c r="E64" i="3"/>
  <c r="D69" i="3"/>
  <c r="D64" i="3"/>
  <c r="C69" i="3"/>
  <c r="C64" i="3"/>
  <c r="I44" i="3"/>
  <c r="J44" i="3"/>
  <c r="I43" i="3"/>
  <c r="J43" i="3"/>
  <c r="I42" i="3"/>
  <c r="J42" i="3"/>
  <c r="I37" i="3"/>
  <c r="I38" i="3" s="1"/>
  <c r="J37" i="3"/>
  <c r="J38" i="3" s="1"/>
  <c r="I36" i="3"/>
  <c r="J36" i="3"/>
  <c r="I33" i="3"/>
  <c r="J33" i="3"/>
  <c r="I29" i="3"/>
  <c r="I30" i="3" s="1"/>
  <c r="J29" i="3"/>
  <c r="J30" i="3"/>
  <c r="I28" i="3"/>
  <c r="J28" i="3"/>
  <c r="H25" i="3"/>
  <c r="I25" i="3"/>
  <c r="J25" i="3"/>
  <c r="I26" i="3"/>
  <c r="I27" i="3" s="1"/>
  <c r="J26" i="3"/>
  <c r="J27" i="3" s="1"/>
  <c r="I24" i="3"/>
  <c r="J24" i="3"/>
  <c r="H19" i="3"/>
  <c r="H20" i="3" s="1"/>
  <c r="I19" i="3"/>
  <c r="I20" i="3" s="1"/>
  <c r="H18" i="3"/>
  <c r="I18" i="3"/>
  <c r="H13" i="3"/>
  <c r="I13" i="3"/>
  <c r="I14" i="3" s="1"/>
  <c r="H14" i="3"/>
  <c r="H12" i="3"/>
  <c r="I12" i="3"/>
  <c r="I9" i="3"/>
  <c r="J9" i="3"/>
  <c r="J8" i="3"/>
  <c r="I8" i="3"/>
  <c r="I7" i="3"/>
  <c r="J7" i="3"/>
  <c r="H4" i="3"/>
  <c r="I4" i="3"/>
  <c r="I3" i="3"/>
  <c r="D50" i="3"/>
  <c r="D56" i="3" s="1"/>
  <c r="D59" i="3" s="1"/>
  <c r="D61" i="3" s="1"/>
  <c r="E50" i="3"/>
  <c r="E56" i="3" s="1"/>
  <c r="E59" i="3" s="1"/>
  <c r="E61" i="3" s="1"/>
  <c r="D44" i="3"/>
  <c r="E44" i="3"/>
  <c r="D38" i="3"/>
  <c r="E38" i="3"/>
  <c r="D30" i="3"/>
  <c r="E30" i="3"/>
  <c r="D20" i="3"/>
  <c r="E20" i="3"/>
  <c r="D10" i="3"/>
  <c r="E10" i="3"/>
  <c r="H42" i="3"/>
  <c r="G42" i="3"/>
  <c r="H28" i="3"/>
  <c r="H24" i="3"/>
  <c r="H26" i="3" s="1"/>
  <c r="G24" i="3"/>
  <c r="G25" i="3" s="1"/>
  <c r="G18" i="3"/>
  <c r="G19" i="3" s="1"/>
  <c r="G20" i="3" s="1"/>
  <c r="G12" i="3"/>
  <c r="G13" i="3" s="1"/>
  <c r="G14" i="3" s="1"/>
  <c r="H7" i="3"/>
  <c r="G7" i="3"/>
  <c r="B50" i="3"/>
  <c r="C50" i="3"/>
  <c r="C56" i="3" s="1"/>
  <c r="B44" i="3"/>
  <c r="C44" i="3"/>
  <c r="B38" i="3"/>
  <c r="C38" i="3"/>
  <c r="B30" i="3"/>
  <c r="C30" i="3"/>
  <c r="B20" i="3"/>
  <c r="C20" i="3"/>
  <c r="B10" i="3"/>
  <c r="C10" i="3"/>
  <c r="E21" i="3" l="1"/>
  <c r="D21" i="3"/>
  <c r="D39" i="3"/>
  <c r="D45" i="3" s="1"/>
  <c r="E39" i="3"/>
  <c r="E45" i="3" s="1"/>
  <c r="H43" i="3"/>
  <c r="H44" i="3" s="1"/>
  <c r="H36" i="3"/>
  <c r="B21" i="3"/>
  <c r="H27" i="3"/>
  <c r="H29" i="3" s="1"/>
  <c r="H30" i="3" s="1"/>
  <c r="H33" i="3" s="1"/>
  <c r="H8" i="3"/>
  <c r="H9" i="3" s="1"/>
  <c r="G36" i="3"/>
  <c r="C21" i="3"/>
  <c r="H3" i="3" s="1"/>
  <c r="C39" i="3"/>
  <c r="C45" i="3" s="1"/>
  <c r="B39" i="3"/>
  <c r="B45" i="3" s="1"/>
  <c r="C59" i="3"/>
  <c r="C61" i="3" s="1"/>
  <c r="B56" i="3"/>
  <c r="G3" i="3" l="1"/>
  <c r="G4" i="3" s="1"/>
  <c r="H37" i="3"/>
  <c r="H38" i="3" s="1"/>
  <c r="B59" i="3"/>
  <c r="B61" i="3" s="1"/>
</calcChain>
</file>

<file path=xl/sharedStrings.xml><?xml version="1.0" encoding="utf-8"?>
<sst xmlns="http://schemas.openxmlformats.org/spreadsheetml/2006/main" count="98" uniqueCount="85">
  <si>
    <t>Prom. Activos</t>
  </si>
  <si>
    <t>Efectivo y equivalentes al efectivo</t>
  </si>
  <si>
    <t>Inventarios corrientes</t>
  </si>
  <si>
    <t>Otros activos financieros corrientes</t>
  </si>
  <si>
    <t>Otros activos no financieros corrientes</t>
  </si>
  <si>
    <t>Activos corrientes totales</t>
  </si>
  <si>
    <t>Rotación Activos</t>
  </si>
  <si>
    <t>Propiedades, planta y equipo</t>
  </si>
  <si>
    <t>Activos intangibles distintos de la plusvalía</t>
  </si>
  <si>
    <t>Activos por impuestos diferidos</t>
  </si>
  <si>
    <t>Total de activos no corrientes</t>
  </si>
  <si>
    <t>Total de activos</t>
  </si>
  <si>
    <t>Otros pasivos financieros corrientes</t>
  </si>
  <si>
    <t>Pasivos corrientes totales</t>
  </si>
  <si>
    <t>Otros pasivos financieros no corrientes</t>
  </si>
  <si>
    <t>Total de pasivos no corrientes</t>
  </si>
  <si>
    <t>Total pasivos</t>
  </si>
  <si>
    <t>Capital emitido</t>
  </si>
  <si>
    <t>Ganancias acumuladas</t>
  </si>
  <si>
    <t>Patrimonio total</t>
  </si>
  <si>
    <t>Total de patrimonio y pasivos</t>
  </si>
  <si>
    <t>Ingresos de actividades ordinarias</t>
  </si>
  <si>
    <t>Costo de ventas</t>
  </si>
  <si>
    <t>Otros ingresos</t>
  </si>
  <si>
    <t>Gastos de administración</t>
  </si>
  <si>
    <t>Otros gastos</t>
  </si>
  <si>
    <t>Ingresos financieros</t>
  </si>
  <si>
    <t>Costos financieros</t>
  </si>
  <si>
    <t>Ingreso (gasto) por impuestos</t>
  </si>
  <si>
    <t>Prom. AF</t>
  </si>
  <si>
    <t>Activos Fijos (AF)</t>
  </si>
  <si>
    <t>Cifras en miles de pesos</t>
  </si>
  <si>
    <t>Rotación AF</t>
  </si>
  <si>
    <t>Prom. Inventarios</t>
  </si>
  <si>
    <t>Rotación Inventarios</t>
  </si>
  <si>
    <t>Días de Inventario</t>
  </si>
  <si>
    <t>veces</t>
  </si>
  <si>
    <t>días</t>
  </si>
  <si>
    <t>Prom. CxC</t>
  </si>
  <si>
    <t>Rotación CxC</t>
  </si>
  <si>
    <t>Días de CxC</t>
  </si>
  <si>
    <t>Prom. CxP</t>
  </si>
  <si>
    <t>Inventario</t>
  </si>
  <si>
    <t>Inventario Inicial</t>
  </si>
  <si>
    <t>Inventario Final</t>
  </si>
  <si>
    <t>Compras</t>
  </si>
  <si>
    <t>Rotación CxP</t>
  </si>
  <si>
    <t>Días de CxP</t>
  </si>
  <si>
    <t>Ciclo de efectivo</t>
  </si>
  <si>
    <t>KTNO</t>
  </si>
  <si>
    <t>Prom. KTNO</t>
  </si>
  <si>
    <t>Rotación KTNO</t>
  </si>
  <si>
    <t>KTNO (AC – PC)</t>
  </si>
  <si>
    <t>Plusvalía</t>
  </si>
  <si>
    <t>Utilidad bruta</t>
  </si>
  <si>
    <t>Utilidad operacional</t>
  </si>
  <si>
    <t>Utilidad antes de impuestos</t>
  </si>
  <si>
    <t>Utilidad neta</t>
  </si>
  <si>
    <t>20 MISSION CERVEZA SAS</t>
  </si>
  <si>
    <t>Cuentas comerciales por cobrar y otras CxC</t>
  </si>
  <si>
    <t>Activos por impuestos corrientes, corriente</t>
  </si>
  <si>
    <t>Inventarios no corrientes</t>
  </si>
  <si>
    <t>Activos por impuestos corrientes, no corriente</t>
  </si>
  <si>
    <t>Otros activos financieros no corrientes</t>
  </si>
  <si>
    <t>Otros activos no financieros no corrientes</t>
  </si>
  <si>
    <t>Provisiones beneficios a los empleados</t>
  </si>
  <si>
    <t>Otras provisiones corrientes</t>
  </si>
  <si>
    <t>Cuentas por pagar comerciales y otras CxP</t>
  </si>
  <si>
    <t>Pasivos por impuestos corrientes, corriente</t>
  </si>
  <si>
    <t>Préstamos corrientes</t>
  </si>
  <si>
    <t>Parte corriente de préstamos no corrientes</t>
  </si>
  <si>
    <t>Otros pasivos no financieros corrientes</t>
  </si>
  <si>
    <t>Otras provisiones no corrientes</t>
  </si>
  <si>
    <t>Pasivo por impuestos diferidos</t>
  </si>
  <si>
    <t>Pasivos por impuestos corrientes, no corriente</t>
  </si>
  <si>
    <t>Otros pasivos no financieros no corrientes</t>
  </si>
  <si>
    <t>Prima de emisión</t>
  </si>
  <si>
    <t>Otras reservas</t>
  </si>
  <si>
    <t>Gastos de ventas</t>
  </si>
  <si>
    <t>Otras ganancias (pérdidas)</t>
  </si>
  <si>
    <t>Número de vencidas</t>
  </si>
  <si>
    <t>Valor vencidas de 1 a 90 días</t>
  </si>
  <si>
    <t>Valor vencidas de 91 a 180 días</t>
  </si>
  <si>
    <t>Valor vencidas de 181 a 360 días</t>
  </si>
  <si>
    <t>Total cuentas por cobrar vencidas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</si>
</sst>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00%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name val="Franklin Gothic Book"/>
      <family val="2"/>
    </font>
    <font>
      <b/>
      <sz val="10"/>
      <color theme="1"/>
      <name val="Franklin Gothic Book"/>
      <family val="2"/>
    </font>
    <font>
      <sz val="10"/>
      <color theme="9" tint="-0.499984740745262"/>
      <name val="Franklin Gothic Book"/>
      <family val="2"/>
    </font>
    <font>
      <b/>
      <sz val="9"/>
      <name val="Franklin Gothic Book"/>
      <family val="2"/>
    </font>
    <font>
      <b/>
      <sz val="9"/>
      <color rgb="FF14085C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color rgb="FF14085C"/>
      <name val="Franklin Gothic Book"/>
      <family val="2"/>
    </font>
    <font>
      <b/>
      <sz val="10"/>
      <color rgb="FF14085C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Franklin Gothic Book"/>
      <family val="2"/>
    </font>
    <font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165" fontId="5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7" fillId="0" borderId="0" xfId="0" applyFont="1"/>
    <xf numFmtId="166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1" fillId="0" borderId="0" xfId="0" applyFont="1"/>
    <xf numFmtId="165" fontId="12" fillId="0" borderId="0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7" fillId="0" borderId="0" xfId="0" applyNumberFormat="1" applyFont="1"/>
    <xf numFmtId="167" fontId="7" fillId="0" borderId="0" xfId="2" applyNumberFormat="1" applyFont="1"/>
    <xf numFmtId="2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</cellXfs>
  <cellStyles count="3">
    <cellStyle name="Comma 28" xfId="1" xr:uid="{2069B983-95DA-4356-883A-8FE669D1CDF2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408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6803</xdr:colOff>
      <xdr:row>1</xdr:row>
      <xdr:rowOff>102055</xdr:rowOff>
    </xdr:from>
    <xdr:to>
      <xdr:col>13</xdr:col>
      <xdr:colOff>734058</xdr:colOff>
      <xdr:row>3</xdr:row>
      <xdr:rowOff>17868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5A92E2-CAAD-4BDD-A0CE-EBE134AF753E}"/>
                </a:ext>
              </a:extLst>
            </xdr:cNvPr>
            <xdr:cNvSpPr txBox="1"/>
          </xdr:nvSpPr>
          <xdr:spPr>
            <a:xfrm>
              <a:off x="10518321" y="292555"/>
              <a:ext cx="3013255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5A92E2-CAAD-4BDD-A0CE-EBE134AF753E}"/>
                </a:ext>
              </a:extLst>
            </xdr:cNvPr>
            <xdr:cNvSpPr txBox="1"/>
          </xdr:nvSpPr>
          <xdr:spPr>
            <a:xfrm>
              <a:off x="10518321" y="292555"/>
              <a:ext cx="3013255" cy="2968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Activos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Totales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115659</xdr:colOff>
      <xdr:row>5</xdr:row>
      <xdr:rowOff>61469</xdr:rowOff>
    </xdr:from>
    <xdr:to>
      <xdr:col>14</xdr:col>
      <xdr:colOff>66326</xdr:colOff>
      <xdr:row>7</xdr:row>
      <xdr:rowOff>1839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8">
              <a:extLst>
                <a:ext uri="{FF2B5EF4-FFF2-40B4-BE49-F238E27FC236}">
                  <a16:creationId xmlns:a16="http://schemas.microsoft.com/office/drawing/2014/main" id="{A0AA9CB1-2AA6-4A4D-B0E8-FD208C63E0A4}"/>
                </a:ext>
              </a:extLst>
            </xdr:cNvPr>
            <xdr:cNvSpPr txBox="1"/>
          </xdr:nvSpPr>
          <xdr:spPr>
            <a:xfrm>
              <a:off x="10627177" y="1013969"/>
              <a:ext cx="2998667" cy="3213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Fijos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Fijos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3" name="CuadroTexto 8">
              <a:extLst>
                <a:ext uri="{FF2B5EF4-FFF2-40B4-BE49-F238E27FC236}">
                  <a16:creationId xmlns:a16="http://schemas.microsoft.com/office/drawing/2014/main" id="{A0AA9CB1-2AA6-4A4D-B0E8-FD208C63E0A4}"/>
                </a:ext>
              </a:extLst>
            </xdr:cNvPr>
            <xdr:cNvSpPr txBox="1"/>
          </xdr:nvSpPr>
          <xdr:spPr>
            <a:xfrm>
              <a:off x="10627177" y="1013969"/>
              <a:ext cx="2998667" cy="32137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Activos Fijos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Activos Fijos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95250</xdr:colOff>
      <xdr:row>10</xdr:row>
      <xdr:rowOff>117069</xdr:rowOff>
    </xdr:from>
    <xdr:to>
      <xdr:col>14</xdr:col>
      <xdr:colOff>147700</xdr:colOff>
      <xdr:row>12</xdr:row>
      <xdr:rowOff>37113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14">
              <a:extLst>
                <a:ext uri="{FF2B5EF4-FFF2-40B4-BE49-F238E27FC236}">
                  <a16:creationId xmlns:a16="http://schemas.microsoft.com/office/drawing/2014/main" id="{BF07DA2A-4E33-4C41-84D7-EA88A42F727F}"/>
                </a:ext>
              </a:extLst>
            </xdr:cNvPr>
            <xdr:cNvSpPr txBox="1"/>
          </xdr:nvSpPr>
          <xdr:spPr>
            <a:xfrm>
              <a:off x="10606768" y="2022069"/>
              <a:ext cx="3100450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Costos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4" name="CuadroTexto 14">
              <a:extLst>
                <a:ext uri="{FF2B5EF4-FFF2-40B4-BE49-F238E27FC236}">
                  <a16:creationId xmlns:a16="http://schemas.microsoft.com/office/drawing/2014/main" id="{BF07DA2A-4E33-4C41-84D7-EA88A42F727F}"/>
                </a:ext>
              </a:extLst>
            </xdr:cNvPr>
            <xdr:cNvSpPr txBox="1"/>
          </xdr:nvSpPr>
          <xdr:spPr>
            <a:xfrm>
              <a:off x="10606768" y="2022069"/>
              <a:ext cx="3100450" cy="30104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de Inventarios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"Costos de 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Inventarios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244929</xdr:colOff>
      <xdr:row>12</xdr:row>
      <xdr:rowOff>181349</xdr:rowOff>
    </xdr:from>
    <xdr:to>
      <xdr:col>13</xdr:col>
      <xdr:colOff>580455</xdr:colOff>
      <xdr:row>14</xdr:row>
      <xdr:rowOff>102098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12">
              <a:extLst>
                <a:ext uri="{FF2B5EF4-FFF2-40B4-BE49-F238E27FC236}">
                  <a16:creationId xmlns:a16="http://schemas.microsoft.com/office/drawing/2014/main" id="{619617A9-058D-49A7-93A6-84EA09EA6537}"/>
                </a:ext>
              </a:extLst>
            </xdr:cNvPr>
            <xdr:cNvSpPr txBox="1"/>
          </xdr:nvSpPr>
          <xdr:spPr>
            <a:xfrm>
              <a:off x="10756447" y="2467349"/>
              <a:ext cx="2621526" cy="3017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Inventarios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5" name="CuadroTexto 12">
              <a:extLst>
                <a:ext uri="{FF2B5EF4-FFF2-40B4-BE49-F238E27FC236}">
                  <a16:creationId xmlns:a16="http://schemas.microsoft.com/office/drawing/2014/main" id="{619617A9-058D-49A7-93A6-84EA09EA6537}"/>
                </a:ext>
              </a:extLst>
            </xdr:cNvPr>
            <xdr:cNvSpPr txBox="1"/>
          </xdr:nvSpPr>
          <xdr:spPr>
            <a:xfrm>
              <a:off x="10756447" y="2467349"/>
              <a:ext cx="2621526" cy="3017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Inventario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Inventarios</a:t>
              </a:r>
              <a:r>
                <a:rPr lang="es-MX" sz="10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163285</xdr:colOff>
      <xdr:row>16</xdr:row>
      <xdr:rowOff>58887</xdr:rowOff>
    </xdr:from>
    <xdr:to>
      <xdr:col>15</xdr:col>
      <xdr:colOff>158622</xdr:colOff>
      <xdr:row>18</xdr:row>
      <xdr:rowOff>99708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CABEC1D4-EBBC-4CA2-A594-96959F31125F}"/>
                </a:ext>
              </a:extLst>
            </xdr:cNvPr>
            <xdr:cNvSpPr txBox="1"/>
          </xdr:nvSpPr>
          <xdr:spPr>
            <a:xfrm>
              <a:off x="10674803" y="3106887"/>
              <a:ext cx="3805337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15">
              <a:extLst>
                <a:ext uri="{FF2B5EF4-FFF2-40B4-BE49-F238E27FC236}">
                  <a16:creationId xmlns:a16="http://schemas.microsoft.com/office/drawing/2014/main" id="{CABEC1D4-EBBC-4CA2-A594-96959F31125F}"/>
                </a:ext>
              </a:extLst>
            </xdr:cNvPr>
            <xdr:cNvSpPr txBox="1"/>
          </xdr:nvSpPr>
          <xdr:spPr>
            <a:xfrm>
              <a:off x="10674803" y="3106887"/>
              <a:ext cx="3805337" cy="42182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231321</xdr:colOff>
      <xdr:row>19</xdr:row>
      <xdr:rowOff>92903</xdr:rowOff>
    </xdr:from>
    <xdr:to>
      <xdr:col>15</xdr:col>
      <xdr:colOff>145554</xdr:colOff>
      <xdr:row>21</xdr:row>
      <xdr:rowOff>37505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uadroTexto 13">
              <a:extLst>
                <a:ext uri="{FF2B5EF4-FFF2-40B4-BE49-F238E27FC236}">
                  <a16:creationId xmlns:a16="http://schemas.microsoft.com/office/drawing/2014/main" id="{24C2B817-4AAA-46CD-9533-321E8D6D838C}"/>
                </a:ext>
              </a:extLst>
            </xdr:cNvPr>
            <xdr:cNvSpPr txBox="1"/>
          </xdr:nvSpPr>
          <xdr:spPr>
            <a:xfrm>
              <a:off x="10742839" y="3712403"/>
              <a:ext cx="3724233" cy="3256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Cobrar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7" name="CuadroTexto 13">
              <a:extLst>
                <a:ext uri="{FF2B5EF4-FFF2-40B4-BE49-F238E27FC236}">
                  <a16:creationId xmlns:a16="http://schemas.microsoft.com/office/drawing/2014/main" id="{24C2B817-4AAA-46CD-9533-321E8D6D838C}"/>
                </a:ext>
              </a:extLst>
            </xdr:cNvPr>
            <xdr:cNvSpPr txBox="1"/>
          </xdr:nvSpPr>
          <xdr:spPr>
            <a:xfrm>
              <a:off x="10742839" y="3712403"/>
              <a:ext cx="3724233" cy="3256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Cobrar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Cobrar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340178</xdr:colOff>
      <xdr:row>26</xdr:row>
      <xdr:rowOff>167743</xdr:rowOff>
    </xdr:from>
    <xdr:to>
      <xdr:col>15</xdr:col>
      <xdr:colOff>329276</xdr:colOff>
      <xdr:row>28</xdr:row>
      <xdr:rowOff>116584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2">
              <a:extLst>
                <a:ext uri="{FF2B5EF4-FFF2-40B4-BE49-F238E27FC236}">
                  <a16:creationId xmlns:a16="http://schemas.microsoft.com/office/drawing/2014/main" id="{A478F431-5105-4423-8392-B9D45FA8D7C0}"/>
                </a:ext>
              </a:extLst>
            </xdr:cNvPr>
            <xdr:cNvSpPr txBox="1"/>
          </xdr:nvSpPr>
          <xdr:spPr>
            <a:xfrm>
              <a:off x="10851696" y="5120743"/>
              <a:ext cx="3799098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Compras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2">
              <a:extLst>
                <a:ext uri="{FF2B5EF4-FFF2-40B4-BE49-F238E27FC236}">
                  <a16:creationId xmlns:a16="http://schemas.microsoft.com/office/drawing/2014/main" id="{A478F431-5105-4423-8392-B9D45FA8D7C0}"/>
                </a:ext>
              </a:extLst>
            </xdr:cNvPr>
            <xdr:cNvSpPr txBox="1"/>
          </xdr:nvSpPr>
          <xdr:spPr>
            <a:xfrm>
              <a:off x="10851696" y="5120743"/>
              <a:ext cx="3799098" cy="32984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"Compras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394607</xdr:colOff>
      <xdr:row>24</xdr:row>
      <xdr:rowOff>126921</xdr:rowOff>
    </xdr:from>
    <xdr:to>
      <xdr:col>15</xdr:col>
      <xdr:colOff>605628</xdr:colOff>
      <xdr:row>25</xdr:row>
      <xdr:rowOff>93195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uadroTexto 11">
              <a:extLst>
                <a:ext uri="{FF2B5EF4-FFF2-40B4-BE49-F238E27FC236}">
                  <a16:creationId xmlns:a16="http://schemas.microsoft.com/office/drawing/2014/main" id="{DAA18388-4264-457A-9397-5C280AEE8BDD}"/>
                </a:ext>
              </a:extLst>
            </xdr:cNvPr>
            <xdr:cNvSpPr txBox="1"/>
          </xdr:nvSpPr>
          <xdr:spPr>
            <a:xfrm>
              <a:off x="10906125" y="4698921"/>
              <a:ext cx="4021021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Compras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Costo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Ventas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Final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solidFill>
                          <a:schemeClr val="tx1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Inicial</m:t>
                    </m:r>
                  </m:oMath>
                </m:oMathPara>
              </a14:m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9" name="CuadroTexto 11">
              <a:extLst>
                <a:ext uri="{FF2B5EF4-FFF2-40B4-BE49-F238E27FC236}">
                  <a16:creationId xmlns:a16="http://schemas.microsoft.com/office/drawing/2014/main" id="{DAA18388-4264-457A-9397-5C280AEE8BDD}"/>
                </a:ext>
              </a:extLst>
            </xdr:cNvPr>
            <xdr:cNvSpPr txBox="1"/>
          </xdr:nvSpPr>
          <xdr:spPr>
            <a:xfrm>
              <a:off x="10906125" y="4698921"/>
              <a:ext cx="4021021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solidFill>
                    <a:schemeClr val="tx1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"Compras = Costo de Ventas + Inventario Final – Inventario Inicial</a:t>
              </a:r>
              <a:r>
                <a:rPr lang="es-CO" sz="1000" b="0" i="0">
                  <a:solidFill>
                    <a:schemeClr val="tx1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183696</xdr:colOff>
      <xdr:row>29</xdr:row>
      <xdr:rowOff>126922</xdr:rowOff>
    </xdr:from>
    <xdr:to>
      <xdr:col>15</xdr:col>
      <xdr:colOff>615562</xdr:colOff>
      <xdr:row>31</xdr:row>
      <xdr:rowOff>72230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CuadroTexto 13">
              <a:extLst>
                <a:ext uri="{FF2B5EF4-FFF2-40B4-BE49-F238E27FC236}">
                  <a16:creationId xmlns:a16="http://schemas.microsoft.com/office/drawing/2014/main" id="{B6EEF79E-A095-4B80-A493-5BD02B0010F1}"/>
                </a:ext>
              </a:extLst>
            </xdr:cNvPr>
            <xdr:cNvSpPr txBox="1"/>
          </xdr:nvSpPr>
          <xdr:spPr>
            <a:xfrm>
              <a:off x="10695214" y="5651422"/>
              <a:ext cx="4241866" cy="326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Cuentas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por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Pagar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365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Rotaci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</m:t>
                        </m:r>
                        <m:r>
                          <m:rPr>
                            <m:nor/>
                          </m:rPr>
                          <a:rPr lang="es-MX" sz="10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Pagar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0" name="CuadroTexto 13">
              <a:extLst>
                <a:ext uri="{FF2B5EF4-FFF2-40B4-BE49-F238E27FC236}">
                  <a16:creationId xmlns:a16="http://schemas.microsoft.com/office/drawing/2014/main" id="{B6EEF79E-A095-4B80-A493-5BD02B0010F1}"/>
                </a:ext>
              </a:extLst>
            </xdr:cNvPr>
            <xdr:cNvSpPr txBox="1"/>
          </xdr:nvSpPr>
          <xdr:spPr>
            <a:xfrm>
              <a:off x="10695214" y="5651422"/>
              <a:ext cx="4241866" cy="32630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"Días de Cuentas por Pagar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"365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Rotación de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Cuentas por Pagar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585106</xdr:colOff>
      <xdr:row>32</xdr:row>
      <xdr:rowOff>140528</xdr:rowOff>
    </xdr:from>
    <xdr:to>
      <xdr:col>15</xdr:col>
      <xdr:colOff>627625</xdr:colOff>
      <xdr:row>33</xdr:row>
      <xdr:rowOff>106802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uadroTexto 1">
              <a:extLst>
                <a:ext uri="{FF2B5EF4-FFF2-40B4-BE49-F238E27FC236}">
                  <a16:creationId xmlns:a16="http://schemas.microsoft.com/office/drawing/2014/main" id="{DB681F7B-289D-4E49-AC86-81A17C7687BA}"/>
                </a:ext>
              </a:extLst>
            </xdr:cNvPr>
            <xdr:cNvSpPr txBox="1"/>
          </xdr:nvSpPr>
          <xdr:spPr>
            <a:xfrm>
              <a:off x="11096624" y="6236528"/>
              <a:ext cx="3852519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Ciclo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efectivo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Inventario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+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CxC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–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as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CxP</m:t>
                    </m:r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1" name="CuadroTexto 1">
              <a:extLst>
                <a:ext uri="{FF2B5EF4-FFF2-40B4-BE49-F238E27FC236}">
                  <a16:creationId xmlns:a16="http://schemas.microsoft.com/office/drawing/2014/main" id="{DB681F7B-289D-4E49-AC86-81A17C7687BA}"/>
                </a:ext>
              </a:extLst>
            </xdr:cNvPr>
            <xdr:cNvSpPr txBox="1"/>
          </xdr:nvSpPr>
          <xdr:spPr>
            <a:xfrm>
              <a:off x="11096624" y="6236528"/>
              <a:ext cx="3852519" cy="1567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"Ciclo de efectivo = Días de Inventario + Días de CxC – Días de CxP</a:t>
              </a:r>
              <a:r>
                <a:rPr lang="es-CO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687160</xdr:colOff>
      <xdr:row>37</xdr:row>
      <xdr:rowOff>4456</xdr:rowOff>
    </xdr:from>
    <xdr:to>
      <xdr:col>14</xdr:col>
      <xdr:colOff>294251</xdr:colOff>
      <xdr:row>38</xdr:row>
      <xdr:rowOff>110832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46059A22-4C75-4AA1-822D-283264A9DE89}"/>
                </a:ext>
              </a:extLst>
            </xdr:cNvPr>
            <xdr:cNvSpPr txBox="1"/>
          </xdr:nvSpPr>
          <xdr:spPr>
            <a:xfrm>
              <a:off x="11198678" y="7052956"/>
              <a:ext cx="2655091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3">
              <a:extLst>
                <a:ext uri="{FF2B5EF4-FFF2-40B4-BE49-F238E27FC236}">
                  <a16:creationId xmlns:a16="http://schemas.microsoft.com/office/drawing/2014/main" id="{46059A22-4C75-4AA1-822D-283264A9DE89}"/>
                </a:ext>
              </a:extLst>
            </xdr:cNvPr>
            <xdr:cNvSpPr txBox="1"/>
          </xdr:nvSpPr>
          <xdr:spPr>
            <a:xfrm>
              <a:off x="11198678" y="7052956"/>
              <a:ext cx="2655091" cy="29687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551092</xdr:colOff>
      <xdr:row>34</xdr:row>
      <xdr:rowOff>45280</xdr:rowOff>
    </xdr:from>
    <xdr:to>
      <xdr:col>14</xdr:col>
      <xdr:colOff>591911</xdr:colOff>
      <xdr:row>36</xdr:row>
      <xdr:rowOff>22078</xdr:rowOff>
    </xdr:to>
    <xdr:sp macro="" textlink="">
      <xdr:nvSpPr>
        <xdr:cNvPr id="13" name="CuadroTexto 11">
          <a:extLst>
            <a:ext uri="{FF2B5EF4-FFF2-40B4-BE49-F238E27FC236}">
              <a16:creationId xmlns:a16="http://schemas.microsoft.com/office/drawing/2014/main" id="{5998FD08-ADA8-4ADB-8D11-61F700119F66}"/>
            </a:ext>
          </a:extLst>
        </xdr:cNvPr>
        <xdr:cNvSpPr txBox="1"/>
      </xdr:nvSpPr>
      <xdr:spPr>
        <a:xfrm>
          <a:off x="11062610" y="6522280"/>
          <a:ext cx="3088819" cy="35779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Activos Corrientes – Pasivos Corrientes</a:t>
          </a:r>
        </a:p>
      </xdr:txBody>
    </xdr:sp>
    <xdr:clientData/>
  </xdr:twoCellAnchor>
  <xdr:twoCellAnchor>
    <xdr:from>
      <xdr:col>10</xdr:col>
      <xdr:colOff>639537</xdr:colOff>
      <xdr:row>39</xdr:row>
      <xdr:rowOff>174547</xdr:rowOff>
    </xdr:from>
    <xdr:to>
      <xdr:col>16</xdr:col>
      <xdr:colOff>333376</xdr:colOff>
      <xdr:row>41</xdr:row>
      <xdr:rowOff>151344</xdr:rowOff>
    </xdr:to>
    <xdr:sp macro="" textlink="">
      <xdr:nvSpPr>
        <xdr:cNvPr id="14" name="CuadroTexto 11">
          <a:extLst>
            <a:ext uri="{FF2B5EF4-FFF2-40B4-BE49-F238E27FC236}">
              <a16:creationId xmlns:a16="http://schemas.microsoft.com/office/drawing/2014/main" id="{E182F5D6-4547-477A-9992-AFF209D22178}"/>
            </a:ext>
          </a:extLst>
        </xdr:cNvPr>
        <xdr:cNvSpPr txBox="1"/>
      </xdr:nvSpPr>
      <xdr:spPr>
        <a:xfrm>
          <a:off x="11151055" y="7604047"/>
          <a:ext cx="4265839" cy="3577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200000"/>
            </a:lnSpc>
          </a:pPr>
          <a:r>
            <a:rPr lang="es-MX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KTNO = Efectivo + CxC + Inventario + Otras CxC – CxP – Otras CxP</a:t>
          </a:r>
          <a:endParaRPr lang="es-CO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551090</xdr:colOff>
      <xdr:row>43</xdr:row>
      <xdr:rowOff>7179</xdr:rowOff>
    </xdr:from>
    <xdr:to>
      <xdr:col>14</xdr:col>
      <xdr:colOff>528298</xdr:colOff>
      <xdr:row>44</xdr:row>
      <xdr:rowOff>120358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00F881BD-4B57-4054-B7C0-B37BBFF82FA5}"/>
                </a:ext>
              </a:extLst>
            </xdr:cNvPr>
            <xdr:cNvSpPr txBox="1"/>
          </xdr:nvSpPr>
          <xdr:spPr>
            <a:xfrm>
              <a:off x="11062608" y="8198679"/>
              <a:ext cx="3025208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0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0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KTNO</m:t>
                        </m:r>
                      </m:den>
                    </m:f>
                  </m:oMath>
                </m:oMathPara>
              </a14:m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5" name="CuadroTexto 13">
              <a:extLst>
                <a:ext uri="{FF2B5EF4-FFF2-40B4-BE49-F238E27FC236}">
                  <a16:creationId xmlns:a16="http://schemas.microsoft.com/office/drawing/2014/main" id="{00F881BD-4B57-4054-B7C0-B37BBFF82FA5}"/>
                </a:ext>
              </a:extLst>
            </xdr:cNvPr>
            <xdr:cNvSpPr txBox="1"/>
          </xdr:nvSpPr>
          <xdr:spPr>
            <a:xfrm>
              <a:off x="11062608" y="8198679"/>
              <a:ext cx="3025208" cy="30367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"Rotación Capital de Trabajo = " 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0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KTNO</a:t>
              </a:r>
              <a:r>
                <a:rPr lang="es-MX" sz="10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6D79-9E9F-4FB1-809E-853539960E73}">
  <dimension ref="A1:K69"/>
  <sheetViews>
    <sheetView showGridLines="0" tabSelected="1" zoomScale="160" zoomScaleNormal="160" workbookViewId="0"/>
  </sheetViews>
  <sheetFormatPr baseColWidth="10" defaultRowHeight="15" x14ac:dyDescent="0.25"/>
  <cols>
    <col min="1" max="1" width="36.85546875" style="10" bestFit="1" customWidth="1"/>
    <col min="2" max="4" width="13.7109375" style="7" customWidth="1"/>
    <col min="5" max="5" width="13.7109375" customWidth="1"/>
    <col min="6" max="6" width="20.42578125" bestFit="1" customWidth="1"/>
  </cols>
  <sheetData>
    <row r="1" spans="1:10" x14ac:dyDescent="0.25">
      <c r="A1" s="4" t="s">
        <v>58</v>
      </c>
      <c r="B1" s="4"/>
      <c r="C1" s="4"/>
      <c r="D1" s="4"/>
    </row>
    <row r="2" spans="1:10" x14ac:dyDescent="0.25">
      <c r="A2" s="1" t="s">
        <v>31</v>
      </c>
      <c r="B2" s="11"/>
      <c r="C2" s="11"/>
      <c r="D2" s="11"/>
      <c r="G2" s="12">
        <v>2020</v>
      </c>
      <c r="H2" s="12">
        <v>2021</v>
      </c>
      <c r="I2" s="12">
        <v>2022</v>
      </c>
    </row>
    <row r="3" spans="1:10" x14ac:dyDescent="0.25">
      <c r="B3" s="12">
        <v>2019</v>
      </c>
      <c r="C3" s="12">
        <v>2020</v>
      </c>
      <c r="D3" s="12">
        <v>2021</v>
      </c>
      <c r="E3" s="12">
        <v>2022</v>
      </c>
      <c r="F3" s="1" t="s">
        <v>0</v>
      </c>
      <c r="G3" s="3">
        <f>+AVERAGE(B21:C21)</f>
        <v>5805817</v>
      </c>
      <c r="H3" s="3">
        <f>+AVERAGE(C21:D21)</f>
        <v>4625861</v>
      </c>
      <c r="I3" s="3">
        <f>+AVERAGE(D21:E21)</f>
        <v>3248699</v>
      </c>
    </row>
    <row r="4" spans="1:10" x14ac:dyDescent="0.25">
      <c r="A4" s="1" t="s">
        <v>1</v>
      </c>
      <c r="B4" s="13">
        <v>168522</v>
      </c>
      <c r="C4" s="13">
        <v>215629</v>
      </c>
      <c r="D4" s="13">
        <v>2086</v>
      </c>
      <c r="E4" s="13">
        <v>2178</v>
      </c>
      <c r="F4" s="5" t="s">
        <v>6</v>
      </c>
      <c r="G4" s="18">
        <f>+C48/G3</f>
        <v>3.1977239379057248E-2</v>
      </c>
      <c r="H4" s="18">
        <f t="shared" ref="H4:I4" si="0">+D48/H3</f>
        <v>8.8911880404534419E-2</v>
      </c>
      <c r="I4" s="18">
        <f t="shared" si="0"/>
        <v>0.18378372388454578</v>
      </c>
    </row>
    <row r="5" spans="1:10" x14ac:dyDescent="0.25">
      <c r="A5" s="1" t="s">
        <v>59</v>
      </c>
      <c r="B5" s="13">
        <v>2014387</v>
      </c>
      <c r="C5" s="13">
        <v>2172421</v>
      </c>
      <c r="D5" s="13">
        <v>807201</v>
      </c>
      <c r="E5" s="13">
        <v>776608</v>
      </c>
      <c r="G5" s="7"/>
    </row>
    <row r="6" spans="1:10" x14ac:dyDescent="0.25">
      <c r="A6" s="1" t="s">
        <v>2</v>
      </c>
      <c r="B6" s="13">
        <v>197593</v>
      </c>
      <c r="C6" s="13">
        <v>279478</v>
      </c>
      <c r="D6" s="13">
        <v>142992</v>
      </c>
      <c r="E6" s="13">
        <v>262934</v>
      </c>
      <c r="G6" s="2">
        <v>2019</v>
      </c>
      <c r="H6" s="2">
        <v>2020</v>
      </c>
      <c r="I6" s="2">
        <v>2021</v>
      </c>
      <c r="J6" s="2">
        <v>2022</v>
      </c>
    </row>
    <row r="7" spans="1:10" x14ac:dyDescent="0.25">
      <c r="A7" s="1" t="s">
        <v>60</v>
      </c>
      <c r="B7" s="13">
        <v>72745</v>
      </c>
      <c r="C7" s="13">
        <v>84745</v>
      </c>
      <c r="D7" s="13">
        <v>144730</v>
      </c>
      <c r="E7" s="13">
        <v>133858</v>
      </c>
      <c r="F7" s="1" t="s">
        <v>30</v>
      </c>
      <c r="G7" s="3">
        <f>+B11+B13</f>
        <v>519748</v>
      </c>
      <c r="H7" s="3">
        <f>+C11+C13</f>
        <v>528038</v>
      </c>
      <c r="I7" s="3">
        <f t="shared" ref="I7:J7" si="1">+D11+D13</f>
        <v>959192</v>
      </c>
      <c r="J7" s="3">
        <f t="shared" si="1"/>
        <v>859034</v>
      </c>
    </row>
    <row r="8" spans="1:10" x14ac:dyDescent="0.25">
      <c r="A8" s="1" t="s">
        <v>3</v>
      </c>
      <c r="B8" s="13"/>
      <c r="C8" s="13"/>
      <c r="D8" s="13">
        <v>148000</v>
      </c>
      <c r="E8" s="13">
        <v>154955</v>
      </c>
      <c r="F8" s="1" t="s">
        <v>29</v>
      </c>
      <c r="H8" s="3">
        <f>+AVERAGE(G7:H7)</f>
        <v>523893</v>
      </c>
      <c r="I8" s="3">
        <f>+AVERAGE(H7:I7)</f>
        <v>743615</v>
      </c>
      <c r="J8" s="3">
        <f>+AVERAGE(I7:J7)</f>
        <v>909113</v>
      </c>
    </row>
    <row r="9" spans="1:10" x14ac:dyDescent="0.25">
      <c r="A9" s="1" t="s">
        <v>4</v>
      </c>
      <c r="B9" s="13"/>
      <c r="C9" s="13"/>
      <c r="D9" s="13"/>
      <c r="E9" s="13"/>
      <c r="F9" s="5" t="s">
        <v>32</v>
      </c>
      <c r="H9" s="17">
        <f>+C48/H8</f>
        <v>0.35437388932472852</v>
      </c>
      <c r="I9" s="17">
        <f t="shared" ref="I9:J9" si="2">+D48/I8</f>
        <v>0.55310073088896805</v>
      </c>
      <c r="J9" s="17">
        <f t="shared" si="2"/>
        <v>0.65674784102746309</v>
      </c>
    </row>
    <row r="10" spans="1:10" x14ac:dyDescent="0.25">
      <c r="A10" s="4" t="s">
        <v>5</v>
      </c>
      <c r="B10" s="14">
        <f>SUM(B4:B9)</f>
        <v>2453247</v>
      </c>
      <c r="C10" s="14">
        <f>SUM(C4:C9)</f>
        <v>2752273</v>
      </c>
      <c r="D10" s="14">
        <f t="shared" ref="D10:E10" si="3">SUM(D4:D9)</f>
        <v>1245009</v>
      </c>
      <c r="E10" s="14">
        <f t="shared" si="3"/>
        <v>1330533</v>
      </c>
      <c r="F10" s="5"/>
      <c r="G10" s="9"/>
    </row>
    <row r="11" spans="1:10" x14ac:dyDescent="0.25">
      <c r="A11" s="1" t="s">
        <v>7</v>
      </c>
      <c r="B11" s="13">
        <v>519748</v>
      </c>
      <c r="C11" s="13">
        <v>519748</v>
      </c>
      <c r="D11" s="13">
        <v>950260</v>
      </c>
      <c r="E11" s="13">
        <v>857376</v>
      </c>
      <c r="G11" s="2">
        <v>2020</v>
      </c>
      <c r="H11" s="2">
        <v>2021</v>
      </c>
      <c r="I11" s="2">
        <v>2022</v>
      </c>
    </row>
    <row r="12" spans="1:10" x14ac:dyDescent="0.25">
      <c r="A12" s="1" t="s">
        <v>53</v>
      </c>
      <c r="B12" s="13"/>
      <c r="C12" s="13"/>
      <c r="D12" s="13"/>
      <c r="E12" s="13"/>
      <c r="F12" s="1" t="s">
        <v>33</v>
      </c>
      <c r="G12" s="3">
        <f>+AVERAGE(B6:C6)</f>
        <v>238535.5</v>
      </c>
      <c r="H12" s="3">
        <f t="shared" ref="H12:I12" si="4">+AVERAGE(C6:D6)</f>
        <v>211235</v>
      </c>
      <c r="I12" s="3">
        <f t="shared" si="4"/>
        <v>202963</v>
      </c>
    </row>
    <row r="13" spans="1:10" x14ac:dyDescent="0.25">
      <c r="A13" s="1" t="s">
        <v>8</v>
      </c>
      <c r="B13" s="13"/>
      <c r="C13" s="13">
        <v>8290</v>
      </c>
      <c r="D13" s="13">
        <v>8932</v>
      </c>
      <c r="E13" s="13">
        <v>1658</v>
      </c>
      <c r="F13" s="5" t="s">
        <v>34</v>
      </c>
      <c r="G13" s="8">
        <f>+C49/G12</f>
        <v>2.1319719706291096</v>
      </c>
      <c r="H13" s="8">
        <f t="shared" ref="H13:I13" si="5">+D49/H12</f>
        <v>4.1364404573105782</v>
      </c>
      <c r="I13" s="8">
        <f t="shared" si="5"/>
        <v>5.6273557249350867</v>
      </c>
      <c r="J13" s="5" t="s">
        <v>36</v>
      </c>
    </row>
    <row r="14" spans="1:10" x14ac:dyDescent="0.25">
      <c r="A14" s="1" t="s">
        <v>59</v>
      </c>
      <c r="B14" s="13"/>
      <c r="C14" s="13"/>
      <c r="D14" s="13"/>
      <c r="E14" s="13"/>
      <c r="F14" s="5" t="s">
        <v>35</v>
      </c>
      <c r="G14" s="19">
        <f>365/G13</f>
        <v>171.20300127224212</v>
      </c>
      <c r="H14" s="19">
        <f t="shared" ref="H14:I14" si="6">365/H13</f>
        <v>88.240119437695213</v>
      </c>
      <c r="I14" s="19">
        <f t="shared" si="6"/>
        <v>64.861725087445109</v>
      </c>
      <c r="J14" s="5" t="s">
        <v>37</v>
      </c>
    </row>
    <row r="15" spans="1:10" x14ac:dyDescent="0.25">
      <c r="A15" s="1" t="s">
        <v>61</v>
      </c>
      <c r="B15" s="13"/>
      <c r="C15" s="13"/>
      <c r="D15" s="13"/>
      <c r="E15" s="13"/>
      <c r="G15" s="7"/>
    </row>
    <row r="16" spans="1:10" x14ac:dyDescent="0.25">
      <c r="A16" s="1" t="s">
        <v>9</v>
      </c>
      <c r="B16" s="13"/>
      <c r="C16" s="13"/>
      <c r="D16" s="13"/>
      <c r="E16" s="13"/>
      <c r="F16" s="5"/>
      <c r="G16" s="9"/>
      <c r="H16" s="5"/>
      <c r="I16" s="5"/>
      <c r="J16" s="5"/>
    </row>
    <row r="17" spans="1:11" x14ac:dyDescent="0.25">
      <c r="A17" s="1" t="s">
        <v>62</v>
      </c>
      <c r="B17" s="13"/>
      <c r="C17" s="13"/>
      <c r="D17" s="13"/>
      <c r="E17" s="13"/>
      <c r="G17" s="2">
        <v>2020</v>
      </c>
      <c r="H17" s="2">
        <v>2021</v>
      </c>
      <c r="I17" s="2">
        <v>2022</v>
      </c>
    </row>
    <row r="18" spans="1:11" x14ac:dyDescent="0.25">
      <c r="A18" s="1" t="s">
        <v>63</v>
      </c>
      <c r="B18" s="13"/>
      <c r="C18" s="13"/>
      <c r="D18" s="13"/>
      <c r="E18" s="13"/>
      <c r="F18" s="1" t="s">
        <v>38</v>
      </c>
      <c r="G18" s="3">
        <f>+AVERAGE(B5:C5)</f>
        <v>2093404</v>
      </c>
      <c r="H18" s="3">
        <f t="shared" ref="H18:I18" si="7">+AVERAGE(C5:D5)</f>
        <v>1489811</v>
      </c>
      <c r="I18" s="3">
        <f t="shared" si="7"/>
        <v>791904.5</v>
      </c>
    </row>
    <row r="19" spans="1:11" x14ac:dyDescent="0.25">
      <c r="A19" s="1" t="s">
        <v>64</v>
      </c>
      <c r="B19" s="13">
        <v>2688850</v>
      </c>
      <c r="C19" s="13">
        <v>2669478</v>
      </c>
      <c r="D19" s="13">
        <v>1097732</v>
      </c>
      <c r="E19" s="13">
        <v>1005898</v>
      </c>
      <c r="F19" s="5" t="s">
        <v>39</v>
      </c>
      <c r="G19" s="17">
        <f>+C48/G18</f>
        <v>8.8685222728149937E-2</v>
      </c>
      <c r="H19" s="17">
        <f t="shared" ref="H19:I19" si="8">+D48/H18</f>
        <v>0.27607126004573734</v>
      </c>
      <c r="I19" s="17">
        <f t="shared" si="8"/>
        <v>0.7539520232553294</v>
      </c>
      <c r="J19" s="5" t="s">
        <v>36</v>
      </c>
    </row>
    <row r="20" spans="1:11" x14ac:dyDescent="0.25">
      <c r="A20" s="4" t="s">
        <v>10</v>
      </c>
      <c r="B20" s="14">
        <f>SUM(B11:B19)</f>
        <v>3208598</v>
      </c>
      <c r="C20" s="14">
        <f>SUM(C11:C19)</f>
        <v>3197516</v>
      </c>
      <c r="D20" s="14">
        <f t="shared" ref="D20:E20" si="9">SUM(D11:D19)</f>
        <v>2056924</v>
      </c>
      <c r="E20" s="14">
        <f t="shared" si="9"/>
        <v>1864932</v>
      </c>
      <c r="F20" s="5" t="s">
        <v>40</v>
      </c>
      <c r="G20" s="19">
        <f>365/G19</f>
        <v>4115.6800284400015</v>
      </c>
      <c r="H20" s="19">
        <f t="shared" ref="H20:I20" si="10">365/H19</f>
        <v>1322.1224112192251</v>
      </c>
      <c r="I20" s="19">
        <f t="shared" si="10"/>
        <v>484.11568474084595</v>
      </c>
      <c r="J20" s="5" t="s">
        <v>37</v>
      </c>
    </row>
    <row r="21" spans="1:11" x14ac:dyDescent="0.25">
      <c r="A21" s="4" t="s">
        <v>11</v>
      </c>
      <c r="B21" s="14">
        <f>+B10+B20</f>
        <v>5661845</v>
      </c>
      <c r="C21" s="14">
        <f>+C10+C20</f>
        <v>5949789</v>
      </c>
      <c r="D21" s="14">
        <f t="shared" ref="D21:E21" si="11">+D10+D20</f>
        <v>3301933</v>
      </c>
      <c r="E21" s="14">
        <f t="shared" si="11"/>
        <v>3195465</v>
      </c>
      <c r="G21" s="7"/>
    </row>
    <row r="22" spans="1:11" x14ac:dyDescent="0.25">
      <c r="A22" s="1" t="s">
        <v>65</v>
      </c>
      <c r="B22" s="13"/>
      <c r="C22" s="13"/>
      <c r="D22" s="13">
        <v>12032</v>
      </c>
      <c r="E22" s="13">
        <v>10691</v>
      </c>
      <c r="F22" s="5"/>
      <c r="G22" s="9"/>
      <c r="H22" s="5"/>
      <c r="I22" s="5"/>
      <c r="J22" s="5"/>
    </row>
    <row r="23" spans="1:11" x14ac:dyDescent="0.25">
      <c r="A23" s="1" t="s">
        <v>66</v>
      </c>
      <c r="B23" s="13"/>
      <c r="C23" s="13"/>
      <c r="D23" s="13">
        <v>4524</v>
      </c>
      <c r="E23" s="13">
        <v>4449</v>
      </c>
      <c r="G23" s="2">
        <v>2019</v>
      </c>
      <c r="H23" s="2">
        <v>2020</v>
      </c>
      <c r="I23" s="2">
        <v>2021</v>
      </c>
      <c r="J23" s="2">
        <v>2022</v>
      </c>
    </row>
    <row r="24" spans="1:11" x14ac:dyDescent="0.25">
      <c r="A24" s="1" t="s">
        <v>67</v>
      </c>
      <c r="B24" s="13">
        <v>145182</v>
      </c>
      <c r="C24" s="13">
        <v>28289</v>
      </c>
      <c r="D24" s="13">
        <v>57777</v>
      </c>
      <c r="E24" s="13">
        <v>110955</v>
      </c>
      <c r="F24" s="1" t="s">
        <v>42</v>
      </c>
      <c r="G24" s="3">
        <f>+B6</f>
        <v>197593</v>
      </c>
      <c r="H24" s="3">
        <f>+C6</f>
        <v>279478</v>
      </c>
      <c r="I24" s="3">
        <f t="shared" ref="I24:J24" si="12">+D6</f>
        <v>142992</v>
      </c>
      <c r="J24" s="3">
        <f t="shared" si="12"/>
        <v>262934</v>
      </c>
    </row>
    <row r="25" spans="1:11" x14ac:dyDescent="0.25">
      <c r="A25" s="1" t="s">
        <v>68</v>
      </c>
      <c r="B25" s="13">
        <v>44720</v>
      </c>
      <c r="C25" s="13">
        <v>14204</v>
      </c>
      <c r="D25" s="13">
        <v>73292</v>
      </c>
      <c r="E25" s="13">
        <v>22731</v>
      </c>
      <c r="F25" s="1" t="s">
        <v>43</v>
      </c>
      <c r="G25" s="3">
        <f>+G24</f>
        <v>197593</v>
      </c>
      <c r="H25" s="3">
        <f t="shared" ref="H25:J25" si="13">+H24</f>
        <v>279478</v>
      </c>
      <c r="I25" s="3">
        <f t="shared" si="13"/>
        <v>142992</v>
      </c>
      <c r="J25" s="3">
        <f t="shared" si="13"/>
        <v>262934</v>
      </c>
    </row>
    <row r="26" spans="1:11" x14ac:dyDescent="0.25">
      <c r="A26" s="1" t="s">
        <v>12</v>
      </c>
      <c r="B26" s="13"/>
      <c r="C26" s="13"/>
      <c r="D26" s="13"/>
      <c r="E26" s="13"/>
      <c r="F26" s="1" t="s">
        <v>44</v>
      </c>
      <c r="H26" s="3">
        <f>+H24</f>
        <v>279478</v>
      </c>
      <c r="I26" s="3">
        <f>+I24</f>
        <v>142992</v>
      </c>
      <c r="J26" s="3">
        <f>+J24</f>
        <v>262934</v>
      </c>
    </row>
    <row r="27" spans="1:11" x14ac:dyDescent="0.25">
      <c r="A27" s="1" t="s">
        <v>69</v>
      </c>
      <c r="B27" s="13"/>
      <c r="C27" s="13"/>
      <c r="D27" s="13"/>
      <c r="E27" s="13"/>
      <c r="F27" s="6" t="s">
        <v>45</v>
      </c>
      <c r="H27" s="3">
        <f>+C49+H26-G25</f>
        <v>590436</v>
      </c>
      <c r="I27" s="3">
        <f>+D49+I26-H25</f>
        <v>737275</v>
      </c>
      <c r="J27" s="3">
        <f>+E49+J26-I25</f>
        <v>1262087</v>
      </c>
    </row>
    <row r="28" spans="1:11" x14ac:dyDescent="0.25">
      <c r="A28" s="1" t="s">
        <v>70</v>
      </c>
      <c r="B28" s="13"/>
      <c r="C28" s="13"/>
      <c r="D28" s="13"/>
      <c r="E28" s="13"/>
      <c r="F28" s="1" t="s">
        <v>41</v>
      </c>
      <c r="H28" s="3">
        <f>+AVERAGE(B24:C24)</f>
        <v>86735.5</v>
      </c>
      <c r="I28" s="3">
        <f t="shared" ref="I28:J28" si="14">+AVERAGE(C24:D24)</f>
        <v>43033</v>
      </c>
      <c r="J28" s="3">
        <f t="shared" si="14"/>
        <v>84366</v>
      </c>
    </row>
    <row r="29" spans="1:11" x14ac:dyDescent="0.25">
      <c r="A29" s="1" t="s">
        <v>71</v>
      </c>
      <c r="B29" s="13"/>
      <c r="C29" s="13"/>
      <c r="D29" s="13"/>
      <c r="E29" s="13"/>
      <c r="F29" s="5" t="s">
        <v>46</v>
      </c>
      <c r="H29" s="8">
        <f>+H27/H28</f>
        <v>6.8073164967055009</v>
      </c>
      <c r="I29" s="8">
        <f>+I27/I28</f>
        <v>17.132781818604325</v>
      </c>
      <c r="J29" s="8">
        <f>+J27/J28</f>
        <v>14.959663845625014</v>
      </c>
      <c r="K29" s="5" t="s">
        <v>36</v>
      </c>
    </row>
    <row r="30" spans="1:11" x14ac:dyDescent="0.25">
      <c r="A30" s="4" t="s">
        <v>13</v>
      </c>
      <c r="B30" s="14">
        <f>SUM(B22:B29)</f>
        <v>189902</v>
      </c>
      <c r="C30" s="14">
        <f>SUM(C22:C29)</f>
        <v>42493</v>
      </c>
      <c r="D30" s="14">
        <f t="shared" ref="D30:E30" si="15">SUM(D22:D29)</f>
        <v>147625</v>
      </c>
      <c r="E30" s="14">
        <f t="shared" si="15"/>
        <v>148826</v>
      </c>
      <c r="F30" s="5" t="s">
        <v>47</v>
      </c>
      <c r="H30" s="19">
        <f>365/H29</f>
        <v>53.618779173356643</v>
      </c>
      <c r="I30" s="19">
        <f t="shared" ref="I30:J30" si="16">365/I29</f>
        <v>21.304187718286936</v>
      </c>
      <c r="J30" s="19">
        <f t="shared" si="16"/>
        <v>24.398943971374401</v>
      </c>
      <c r="K30" s="5" t="s">
        <v>37</v>
      </c>
    </row>
    <row r="31" spans="1:11" x14ac:dyDescent="0.25">
      <c r="A31" s="1" t="s">
        <v>65</v>
      </c>
      <c r="B31" s="13"/>
      <c r="C31" s="13"/>
      <c r="D31" s="13"/>
      <c r="E31" s="13"/>
      <c r="G31" s="7"/>
    </row>
    <row r="32" spans="1:11" x14ac:dyDescent="0.25">
      <c r="A32" s="1" t="s">
        <v>72</v>
      </c>
      <c r="B32" s="13"/>
      <c r="C32" s="13"/>
      <c r="D32" s="13"/>
      <c r="E32" s="13"/>
      <c r="G32" s="7"/>
    </row>
    <row r="33" spans="1:11" x14ac:dyDescent="0.25">
      <c r="A33" s="1" t="s">
        <v>67</v>
      </c>
      <c r="B33" s="13"/>
      <c r="C33" s="13"/>
      <c r="D33" s="13">
        <v>4095058</v>
      </c>
      <c r="E33" s="13">
        <v>3985391</v>
      </c>
      <c r="F33" s="5" t="s">
        <v>48</v>
      </c>
      <c r="H33" s="19">
        <f>+G14+G20-H30</f>
        <v>4233.2642505388876</v>
      </c>
      <c r="I33" s="19">
        <f t="shared" ref="I33:J33" si="17">+H14+H20-I30</f>
        <v>1389.0583429386334</v>
      </c>
      <c r="J33" s="19">
        <f t="shared" si="17"/>
        <v>524.57846585691664</v>
      </c>
      <c r="K33" s="5" t="s">
        <v>37</v>
      </c>
    </row>
    <row r="34" spans="1:11" x14ac:dyDescent="0.25">
      <c r="A34" s="1" t="s">
        <v>73</v>
      </c>
      <c r="B34" s="13"/>
      <c r="C34" s="13"/>
      <c r="D34" s="13"/>
      <c r="E34" s="13"/>
      <c r="G34" s="7"/>
    </row>
    <row r="35" spans="1:11" x14ac:dyDescent="0.25">
      <c r="A35" s="1" t="s">
        <v>74</v>
      </c>
      <c r="B35" s="13"/>
      <c r="C35" s="13"/>
      <c r="D35" s="13"/>
      <c r="E35" s="13"/>
      <c r="G35" s="2">
        <v>2019</v>
      </c>
      <c r="H35" s="2">
        <v>2020</v>
      </c>
      <c r="I35" s="2">
        <v>2021</v>
      </c>
      <c r="J35" s="2">
        <v>2022</v>
      </c>
    </row>
    <row r="36" spans="1:11" x14ac:dyDescent="0.25">
      <c r="A36" s="1" t="s">
        <v>14</v>
      </c>
      <c r="B36" s="13"/>
      <c r="C36" s="13"/>
      <c r="D36" s="13">
        <v>7</v>
      </c>
      <c r="E36" s="13"/>
      <c r="F36" s="6" t="s">
        <v>52</v>
      </c>
      <c r="G36" s="3">
        <f>+B10-B30</f>
        <v>2263345</v>
      </c>
      <c r="H36" s="3">
        <f>+C10-C30</f>
        <v>2709780</v>
      </c>
      <c r="I36" s="3">
        <f t="shared" ref="I36:J36" si="18">+D10-D30</f>
        <v>1097384</v>
      </c>
      <c r="J36" s="3">
        <f t="shared" si="18"/>
        <v>1181707</v>
      </c>
    </row>
    <row r="37" spans="1:11" x14ac:dyDescent="0.25">
      <c r="A37" s="1" t="s">
        <v>75</v>
      </c>
      <c r="B37" s="13">
        <v>6029547</v>
      </c>
      <c r="C37" s="13">
        <v>6795719</v>
      </c>
      <c r="D37" s="13"/>
      <c r="E37" s="13"/>
      <c r="F37" s="1" t="s">
        <v>50</v>
      </c>
      <c r="H37" s="3">
        <f>+AVERAGE(G36:H36)</f>
        <v>2486562.5</v>
      </c>
      <c r="I37" s="3">
        <f t="shared" ref="I37:J37" si="19">+AVERAGE(H36:I36)</f>
        <v>1903582</v>
      </c>
      <c r="J37" s="3">
        <f t="shared" si="19"/>
        <v>1139545.5</v>
      </c>
    </row>
    <row r="38" spans="1:11" x14ac:dyDescent="0.25">
      <c r="A38" s="4" t="s">
        <v>15</v>
      </c>
      <c r="B38" s="14">
        <f>SUM(B31:B37)</f>
        <v>6029547</v>
      </c>
      <c r="C38" s="14">
        <f>SUM(C31:C37)</f>
        <v>6795719</v>
      </c>
      <c r="D38" s="14">
        <f>SUM(D31:D37)</f>
        <v>4095065</v>
      </c>
      <c r="E38" s="14">
        <f>SUM(E31:E37)</f>
        <v>3985391</v>
      </c>
      <c r="F38" s="5" t="s">
        <v>51</v>
      </c>
      <c r="H38" s="17">
        <f>+C48/H37</f>
        <v>7.4662913158225458E-2</v>
      </c>
      <c r="I38" s="17">
        <f t="shared" ref="I38:J38" si="20">+D48/I37</f>
        <v>0.21606319034325813</v>
      </c>
      <c r="J38" s="17">
        <f t="shared" si="20"/>
        <v>0.52394397590969377</v>
      </c>
      <c r="K38" s="5" t="s">
        <v>36</v>
      </c>
    </row>
    <row r="39" spans="1:11" x14ac:dyDescent="0.25">
      <c r="A39" s="4" t="s">
        <v>16</v>
      </c>
      <c r="B39" s="14">
        <f>+B30+B38</f>
        <v>6219449</v>
      </c>
      <c r="C39" s="14">
        <f>+C30+C38</f>
        <v>6838212</v>
      </c>
      <c r="D39" s="14">
        <f>+D30+D38</f>
        <v>4242690</v>
      </c>
      <c r="E39" s="14">
        <f>+E30+E38</f>
        <v>4134217</v>
      </c>
      <c r="G39" s="7"/>
    </row>
    <row r="40" spans="1:11" x14ac:dyDescent="0.25">
      <c r="A40" s="1" t="s">
        <v>17</v>
      </c>
      <c r="B40" s="13">
        <v>130200</v>
      </c>
      <c r="C40" s="13">
        <v>130200</v>
      </c>
      <c r="D40" s="13">
        <v>130200</v>
      </c>
      <c r="E40" s="13">
        <v>130200</v>
      </c>
      <c r="G40" s="7"/>
    </row>
    <row r="41" spans="1:11" x14ac:dyDescent="0.25">
      <c r="A41" s="1" t="s">
        <v>76</v>
      </c>
      <c r="B41" s="13"/>
      <c r="C41" s="13"/>
      <c r="D41" s="13"/>
      <c r="E41" s="13"/>
      <c r="G41" s="2">
        <v>2019</v>
      </c>
      <c r="H41" s="2">
        <v>2020</v>
      </c>
      <c r="I41" s="2">
        <v>2021</v>
      </c>
      <c r="J41" s="2">
        <v>2022</v>
      </c>
    </row>
    <row r="42" spans="1:11" x14ac:dyDescent="0.25">
      <c r="A42" s="1" t="s">
        <v>77</v>
      </c>
      <c r="B42" s="13"/>
      <c r="C42" s="13"/>
      <c r="D42" s="13"/>
      <c r="E42" s="13"/>
      <c r="F42" s="6" t="s">
        <v>49</v>
      </c>
      <c r="G42" s="3">
        <f>+B4+B5+B6+B7+B9-B22-B23-B24-B25-B29</f>
        <v>2263345</v>
      </c>
      <c r="H42" s="3">
        <f>+C4+C5+C6+C7+C9-C22-C23-C24-C25-C29</f>
        <v>2709780</v>
      </c>
      <c r="I42" s="3">
        <f t="shared" ref="I42:J42" si="21">+D4+D5+D6+D7+D9-D22-D23-D24-D25-D29</f>
        <v>949384</v>
      </c>
      <c r="J42" s="3">
        <f t="shared" si="21"/>
        <v>1026752</v>
      </c>
    </row>
    <row r="43" spans="1:11" x14ac:dyDescent="0.25">
      <c r="A43" s="1" t="s">
        <v>18</v>
      </c>
      <c r="B43" s="13">
        <v>-687804</v>
      </c>
      <c r="C43" s="13">
        <v>-1018623</v>
      </c>
      <c r="D43" s="13">
        <v>-1070957</v>
      </c>
      <c r="E43" s="13">
        <v>-1068952</v>
      </c>
      <c r="F43" s="1" t="s">
        <v>50</v>
      </c>
      <c r="H43" s="3">
        <f>+AVERAGE(G42:H42)</f>
        <v>2486562.5</v>
      </c>
      <c r="I43" s="3">
        <f t="shared" ref="I43:J43" si="22">+AVERAGE(H42:I42)</f>
        <v>1829582</v>
      </c>
      <c r="J43" s="3">
        <f t="shared" si="22"/>
        <v>988068</v>
      </c>
    </row>
    <row r="44" spans="1:11" x14ac:dyDescent="0.25">
      <c r="A44" s="4" t="s">
        <v>19</v>
      </c>
      <c r="B44" s="14">
        <f>SUM(B40:B43)</f>
        <v>-557604</v>
      </c>
      <c r="C44" s="14">
        <f>SUM(C40:C43)</f>
        <v>-888423</v>
      </c>
      <c r="D44" s="14">
        <f t="shared" ref="D44:E44" si="23">SUM(D40:D43)</f>
        <v>-940757</v>
      </c>
      <c r="E44" s="14">
        <f t="shared" si="23"/>
        <v>-938752</v>
      </c>
      <c r="F44" s="5" t="s">
        <v>51</v>
      </c>
      <c r="H44" s="17">
        <f>+C48/H43</f>
        <v>7.4662913158225458E-2</v>
      </c>
      <c r="I44" s="17">
        <f t="shared" ref="I44:J44" si="24">+D48/I43</f>
        <v>0.22480216792688165</v>
      </c>
      <c r="J44" s="17">
        <f t="shared" si="24"/>
        <v>0.60426812729488255</v>
      </c>
      <c r="K44" s="5" t="s">
        <v>36</v>
      </c>
    </row>
    <row r="45" spans="1:11" x14ac:dyDescent="0.25">
      <c r="A45" s="4" t="s">
        <v>20</v>
      </c>
      <c r="B45" s="14">
        <f>+B39+B44</f>
        <v>5661845</v>
      </c>
      <c r="C45" s="14">
        <f>+C39+C44</f>
        <v>5949789</v>
      </c>
      <c r="D45" s="14">
        <f t="shared" ref="D45:E45" si="25">+D39+D44</f>
        <v>3301933</v>
      </c>
      <c r="E45" s="14">
        <f t="shared" si="25"/>
        <v>3195465</v>
      </c>
    </row>
    <row r="47" spans="1:11" x14ac:dyDescent="0.25">
      <c r="B47" s="12">
        <v>2019</v>
      </c>
      <c r="C47" s="12">
        <v>2020</v>
      </c>
      <c r="D47" s="12">
        <v>2021</v>
      </c>
      <c r="E47" s="12">
        <v>2022</v>
      </c>
    </row>
    <row r="48" spans="1:11" x14ac:dyDescent="0.25">
      <c r="A48" s="1" t="s">
        <v>21</v>
      </c>
      <c r="B48" s="13">
        <v>334170</v>
      </c>
      <c r="C48" s="13">
        <v>185654</v>
      </c>
      <c r="D48" s="13">
        <v>411294</v>
      </c>
      <c r="E48" s="13">
        <v>597058</v>
      </c>
    </row>
    <row r="49" spans="1:6" x14ac:dyDescent="0.25">
      <c r="A49" s="1" t="s">
        <v>22</v>
      </c>
      <c r="B49" s="13">
        <v>274529</v>
      </c>
      <c r="C49" s="13">
        <v>508551</v>
      </c>
      <c r="D49" s="13">
        <v>873761</v>
      </c>
      <c r="E49" s="13">
        <v>1142145</v>
      </c>
    </row>
    <row r="50" spans="1:6" x14ac:dyDescent="0.25">
      <c r="A50" s="4" t="s">
        <v>54</v>
      </c>
      <c r="B50" s="14">
        <f>+B48-B49</f>
        <v>59641</v>
      </c>
      <c r="C50" s="14">
        <f>+C48-C49</f>
        <v>-322897</v>
      </c>
      <c r="D50" s="14">
        <f t="shared" ref="D50:E50" si="26">+D48-D49</f>
        <v>-462467</v>
      </c>
      <c r="E50" s="14">
        <f t="shared" si="26"/>
        <v>-545087</v>
      </c>
    </row>
    <row r="51" spans="1:6" x14ac:dyDescent="0.25">
      <c r="A51" s="1" t="s">
        <v>23</v>
      </c>
      <c r="B51" s="13">
        <v>192479</v>
      </c>
      <c r="C51" s="13">
        <v>126072</v>
      </c>
      <c r="D51" s="13">
        <v>863250</v>
      </c>
      <c r="E51" s="13">
        <v>936445</v>
      </c>
    </row>
    <row r="52" spans="1:6" x14ac:dyDescent="0.25">
      <c r="A52" s="1" t="s">
        <v>78</v>
      </c>
      <c r="B52" s="13">
        <v>44916</v>
      </c>
      <c r="C52" s="13">
        <v>41785</v>
      </c>
      <c r="D52" s="13">
        <v>17555</v>
      </c>
      <c r="E52" s="13">
        <v>2184</v>
      </c>
    </row>
    <row r="53" spans="1:6" x14ac:dyDescent="0.25">
      <c r="A53" s="1" t="s">
        <v>24</v>
      </c>
      <c r="B53" s="13">
        <v>200853</v>
      </c>
      <c r="C53" s="13">
        <v>84779</v>
      </c>
      <c r="D53" s="13">
        <v>169309</v>
      </c>
      <c r="E53" s="13">
        <v>219905</v>
      </c>
    </row>
    <row r="54" spans="1:6" x14ac:dyDescent="0.25">
      <c r="A54" s="1" t="s">
        <v>25</v>
      </c>
      <c r="B54" s="13">
        <v>1659</v>
      </c>
      <c r="C54" s="13">
        <v>142</v>
      </c>
      <c r="D54" s="13">
        <v>97657</v>
      </c>
      <c r="E54" s="13">
        <v>150523</v>
      </c>
    </row>
    <row r="55" spans="1:6" x14ac:dyDescent="0.25">
      <c r="A55" s="1" t="s">
        <v>79</v>
      </c>
      <c r="B55" s="13"/>
      <c r="C55" s="13"/>
      <c r="D55" s="13">
        <v>0</v>
      </c>
      <c r="E55" s="13">
        <v>0</v>
      </c>
    </row>
    <row r="56" spans="1:6" x14ac:dyDescent="0.25">
      <c r="A56" s="4" t="s">
        <v>55</v>
      </c>
      <c r="B56" s="14">
        <f>+B50+B51-B52-B53-B54+B55</f>
        <v>4692</v>
      </c>
      <c r="C56" s="14">
        <f>+C50+C51-C52-C53-C54+C55</f>
        <v>-323531</v>
      </c>
      <c r="D56" s="14">
        <f t="shared" ref="D56:E56" si="27">+D50+D51-D52-D53-D54+D55</f>
        <v>116262</v>
      </c>
      <c r="E56" s="14">
        <f t="shared" si="27"/>
        <v>18746</v>
      </c>
    </row>
    <row r="57" spans="1:6" x14ac:dyDescent="0.25">
      <c r="A57" s="1" t="s">
        <v>26</v>
      </c>
      <c r="B57" s="13">
        <v>22062</v>
      </c>
      <c r="C57" s="13">
        <v>169</v>
      </c>
      <c r="D57" s="13">
        <v>45</v>
      </c>
      <c r="E57" s="13">
        <v>19976</v>
      </c>
    </row>
    <row r="58" spans="1:6" x14ac:dyDescent="0.25">
      <c r="A58" s="1" t="s">
        <v>27</v>
      </c>
      <c r="B58" s="13">
        <v>5309</v>
      </c>
      <c r="C58" s="13">
        <v>7457</v>
      </c>
      <c r="D58" s="13">
        <v>5278</v>
      </c>
      <c r="E58" s="13">
        <v>9817</v>
      </c>
    </row>
    <row r="59" spans="1:6" x14ac:dyDescent="0.25">
      <c r="A59" s="4" t="s">
        <v>56</v>
      </c>
      <c r="B59" s="14">
        <f>+B56+B57-B58</f>
        <v>21445</v>
      </c>
      <c r="C59" s="14">
        <f>+C56+C57-C58</f>
        <v>-330819</v>
      </c>
      <c r="D59" s="14">
        <f t="shared" ref="D59:E59" si="28">+D56+D57-D58</f>
        <v>111029</v>
      </c>
      <c r="E59" s="14">
        <f t="shared" si="28"/>
        <v>28905</v>
      </c>
    </row>
    <row r="60" spans="1:6" x14ac:dyDescent="0.25">
      <c r="A60" s="1" t="s">
        <v>28</v>
      </c>
      <c r="B60" s="13">
        <v>2714</v>
      </c>
      <c r="C60" s="13"/>
      <c r="D60" s="13">
        <v>34419</v>
      </c>
      <c r="E60" s="13">
        <v>26900</v>
      </c>
    </row>
    <row r="61" spans="1:6" x14ac:dyDescent="0.25">
      <c r="A61" s="4" t="s">
        <v>57</v>
      </c>
      <c r="B61" s="14">
        <f>+B59-B60</f>
        <v>18731</v>
      </c>
      <c r="C61" s="14">
        <f>+C59-C60</f>
        <v>-330819</v>
      </c>
      <c r="D61" s="14">
        <f t="shared" ref="D61:E61" si="29">+D59-D60</f>
        <v>76610</v>
      </c>
      <c r="E61" s="14">
        <f t="shared" si="29"/>
        <v>2005</v>
      </c>
    </row>
    <row r="62" spans="1:6" x14ac:dyDescent="0.25">
      <c r="B62" s="16"/>
      <c r="C62" s="15"/>
      <c r="D62" s="16"/>
      <c r="E62" s="16"/>
      <c r="F62" s="15"/>
    </row>
    <row r="63" spans="1:6" x14ac:dyDescent="0.25">
      <c r="B63" s="12">
        <v>2019</v>
      </c>
      <c r="C63" s="12">
        <v>2020</v>
      </c>
      <c r="D63" s="12">
        <v>2021</v>
      </c>
      <c r="E63" s="12">
        <v>2022</v>
      </c>
    </row>
    <row r="64" spans="1:6" x14ac:dyDescent="0.25">
      <c r="A64" s="4" t="s">
        <v>59</v>
      </c>
      <c r="B64" s="13">
        <f>+B5</f>
        <v>2014387</v>
      </c>
      <c r="C64" s="13">
        <f>+C5</f>
        <v>2172421</v>
      </c>
      <c r="D64" s="13">
        <f>+D5</f>
        <v>807201</v>
      </c>
      <c r="E64" s="13">
        <f>+E5</f>
        <v>776608</v>
      </c>
    </row>
    <row r="65" spans="1:5" x14ac:dyDescent="0.25">
      <c r="A65" s="1" t="s">
        <v>80</v>
      </c>
      <c r="B65" s="20">
        <v>7</v>
      </c>
      <c r="C65" s="20">
        <v>34</v>
      </c>
      <c r="D65" s="20">
        <v>0</v>
      </c>
      <c r="E65" s="20">
        <v>0</v>
      </c>
    </row>
    <row r="66" spans="1:5" x14ac:dyDescent="0.25">
      <c r="A66" s="1" t="s">
        <v>81</v>
      </c>
      <c r="B66" s="13">
        <v>67623</v>
      </c>
      <c r="C66" s="13">
        <v>35139</v>
      </c>
      <c r="D66" s="13"/>
      <c r="E66" s="13"/>
    </row>
    <row r="67" spans="1:5" x14ac:dyDescent="0.25">
      <c r="A67" s="1" t="s">
        <v>82</v>
      </c>
      <c r="B67" s="13"/>
      <c r="C67" s="13">
        <v>209787</v>
      </c>
      <c r="D67" s="13"/>
      <c r="E67" s="13"/>
    </row>
    <row r="68" spans="1:5" x14ac:dyDescent="0.25">
      <c r="A68" s="1" t="s">
        <v>83</v>
      </c>
      <c r="B68" s="13"/>
      <c r="C68" s="13">
        <v>63885</v>
      </c>
      <c r="D68" s="13"/>
      <c r="E68" s="13"/>
    </row>
    <row r="69" spans="1:5" x14ac:dyDescent="0.25">
      <c r="A69" s="4" t="s">
        <v>84</v>
      </c>
      <c r="B69" s="14">
        <f>SUM(B66:B68)</f>
        <v>67623</v>
      </c>
      <c r="C69" s="14">
        <f>SUM(C66:C68)</f>
        <v>308811</v>
      </c>
      <c r="D69" s="14">
        <f>SUM(D66:D68)</f>
        <v>0</v>
      </c>
      <c r="E69" s="14">
        <f>SUM(E66:E68)</f>
        <v>0</v>
      </c>
    </row>
  </sheetData>
  <pageMargins left="0.7" right="0.7" top="0.75" bottom="0.75" header="0.3" footer="0.3"/>
  <ignoredErrors>
    <ignoredError sqref="B10:C10 D10:E10 G12:I12 G18 H18:I18 H28:J28 B69:E6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 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2021-11-30T00:06:28Z</dcterms:created>
  <dcterms:modified xsi:type="dcterms:W3CDTF">2024-03-14T14:47:39Z</dcterms:modified>
</cp:coreProperties>
</file>