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Forward\"/>
    </mc:Choice>
  </mc:AlternateContent>
  <xr:revisionPtr revIDLastSave="0" documentId="13_ncr:1_{B1FACE43-3EED-4AB3-AF96-852C7FB7DB10}" xr6:coauthVersionLast="45" xr6:coauthVersionMax="45" xr10:uidLastSave="{00000000-0000-0000-0000-000000000000}"/>
  <bookViews>
    <workbookView xWindow="-120" yWindow="-120" windowWidth="29040" windowHeight="15840" tabRatio="920" xr2:uid="{783BF03B-27B9-48D4-A7B3-B8B2DF537572}"/>
  </bookViews>
  <sheets>
    <sheet name="Ejercicio No. 1." sheetId="1" r:id="rId1"/>
    <sheet name="Ejercicio No. 2." sheetId="2" r:id="rId2"/>
    <sheet name="Ejercicio No. 3." sheetId="3" r:id="rId3"/>
    <sheet name="Ejercicio No. 4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4" l="1"/>
  <c r="C31" i="4"/>
  <c r="C26" i="4" l="1"/>
  <c r="C19" i="4"/>
  <c r="C31" i="3"/>
  <c r="C26" i="3"/>
  <c r="C19" i="3"/>
  <c r="C44" i="2"/>
  <c r="C26" i="2"/>
  <c r="C34" i="2" s="1"/>
  <c r="C33" i="2"/>
  <c r="C40" i="2"/>
  <c r="C35" i="1"/>
  <c r="C19" i="2"/>
  <c r="C44" i="1"/>
  <c r="C42" i="1"/>
  <c r="C41" i="1"/>
  <c r="C19" i="1"/>
  <c r="C40" i="1"/>
  <c r="C34" i="1"/>
  <c r="C33" i="1"/>
  <c r="C33" i="4" l="1"/>
  <c r="C35" i="4" s="1"/>
  <c r="C32" i="3"/>
  <c r="C33" i="3" s="1"/>
  <c r="C35" i="3" s="1"/>
  <c r="C35" i="2"/>
  <c r="C41" i="2"/>
  <c r="C42" i="2" s="1"/>
  <c r="C29" i="1"/>
  <c r="C26" i="1"/>
</calcChain>
</file>

<file path=xl/sharedStrings.xml><?xml version="1.0" encoding="utf-8"?>
<sst xmlns="http://schemas.openxmlformats.org/spreadsheetml/2006/main" count="150" uniqueCount="50">
  <si>
    <r>
      <t>Q</t>
    </r>
    <r>
      <rPr>
        <vertAlign val="subscript"/>
        <sz val="11"/>
        <color theme="1"/>
        <rFont val="Tahoma"/>
        <family val="2"/>
      </rPr>
      <t>subyacente</t>
    </r>
  </si>
  <si>
    <t>USD</t>
  </si>
  <si>
    <t>Razón cobertura</t>
  </si>
  <si>
    <t>TRM</t>
  </si>
  <si>
    <t>COP</t>
  </si>
  <si>
    <t>E.A.</t>
  </si>
  <si>
    <t>anual</t>
  </si>
  <si>
    <t>a.</t>
  </si>
  <si>
    <t>K</t>
  </si>
  <si>
    <t>T</t>
  </si>
  <si>
    <t>días</t>
  </si>
  <si>
    <t>b.</t>
  </si>
  <si>
    <r>
      <t>K</t>
    </r>
    <r>
      <rPr>
        <vertAlign val="subscript"/>
        <sz val="11"/>
        <color theme="1"/>
        <rFont val="Tahoma"/>
        <family val="2"/>
      </rPr>
      <t>t</t>
    </r>
  </si>
  <si>
    <t>Posición FWD</t>
  </si>
  <si>
    <t>Largo</t>
  </si>
  <si>
    <r>
      <t>V</t>
    </r>
    <r>
      <rPr>
        <vertAlign val="subscript"/>
        <sz val="11"/>
        <color theme="1"/>
        <rFont val="Tahoma"/>
        <family val="2"/>
      </rPr>
      <t>t</t>
    </r>
  </si>
  <si>
    <t>$/USD</t>
  </si>
  <si>
    <t>$/FWD</t>
  </si>
  <si>
    <t>c.</t>
  </si>
  <si>
    <t>T = 0</t>
  </si>
  <si>
    <t>T = 60</t>
  </si>
  <si>
    <t>T = 90</t>
  </si>
  <si>
    <t>Compras spot</t>
  </si>
  <si>
    <r>
      <t>Q</t>
    </r>
    <r>
      <rPr>
        <vertAlign val="subscript"/>
        <sz val="11"/>
        <color theme="1"/>
        <rFont val="Tahoma"/>
        <family val="2"/>
      </rPr>
      <t>forward</t>
    </r>
  </si>
  <si>
    <t>Compensación</t>
  </si>
  <si>
    <t>Total</t>
  </si>
  <si>
    <t>Precio cobertura</t>
  </si>
  <si>
    <t>Corto</t>
  </si>
  <si>
    <t>Dev 145 días</t>
  </si>
  <si>
    <t>T = 115</t>
  </si>
  <si>
    <t>T = 145</t>
  </si>
  <si>
    <t>Ventas spot</t>
  </si>
  <si>
    <t>GBP</t>
  </si>
  <si>
    <t>T = 7</t>
  </si>
  <si>
    <t>EUR</t>
  </si>
  <si>
    <t>T = 180</t>
  </si>
  <si>
    <t>GBP/COP</t>
  </si>
  <si>
    <t>EUR/COP</t>
  </si>
  <si>
    <r>
      <rPr>
        <b/>
        <sz val="11"/>
        <color theme="1"/>
        <rFont val="Tahoma"/>
        <family val="2"/>
      </rPr>
      <t>Ejercicio No. 1.</t>
    </r>
    <r>
      <rPr>
        <sz val="11"/>
        <color theme="1"/>
        <rFont val="Tahoma"/>
        <family val="2"/>
      </rPr>
      <t xml:space="preserve">
Una compañía debe pagar dentro de 90 días una importación por valor de 80.000 USD. El banco ofrece realizar la cobertura por el 100% del subyacente. El día de negociación del Forward se tenían las siguientes variables de mercado:
TRM: $3.678,25.
Rd (3 meses): 2,216% E.A.
Rf (3 meses): : 0,29850% E.A.
a. 	Calcule la tasa Forward.
b. 	Calcule el valor del contrato Forward si 60 días después de firmar el contrato las variables de mercado se encuentran de la siguiente manera:
TRM: $3.600,54.
Rd (1 mes): 2,363% E.A.
Rf (1 mes): 0,16625% E.A.
c. 	Calcule el precio unitario con cobertura si en el día de liquidación del contrato la TRM es de $3.754,51.</t>
    </r>
  </si>
  <si>
    <t>Rd (3 meses)</t>
  </si>
  <si>
    <t>Rf (3 meses)</t>
  </si>
  <si>
    <t>Rd (1 mes)</t>
  </si>
  <si>
    <t>Rf (1 mes)</t>
  </si>
  <si>
    <r>
      <rPr>
        <b/>
        <sz val="11"/>
        <color theme="1"/>
        <rFont val="Tahoma"/>
        <family val="2"/>
      </rPr>
      <t xml:space="preserve">Ejercicio No. 2.
</t>
    </r>
    <r>
      <rPr>
        <sz val="11"/>
        <color theme="1"/>
        <rFont val="Tahoma"/>
        <family val="2"/>
      </rPr>
      <t>Una compañía recibirá dentro de 145 días el pago de una exportación por valor de 35.000 USD. El banco ofrece realizar la cobertura por el 90% del subyacente. El día de negociación del Forward se tenían las siguientes variables de mercado:
TRM: $3.452,20.
Devaluación implícita para 145 días: 1,8% E.A.
a.	 Calcule la tasa Forward.
b.	 Calcule el valor del contrato Forward si faltando 30 días para la liquidación del contrato las variables de mercado se encuentran de la siguiente manera:
TRM: $3.598,32.
Rd (1 mes): 2,958% E.A.
Rf (1 mes): 0,17587% E.A.
c.	 Calcule el precio unitario con cobertura si en el día de liquidación del contrato la TRM es de $3.601,58.</t>
    </r>
  </si>
  <si>
    <r>
      <rPr>
        <b/>
        <sz val="11"/>
        <color theme="1"/>
        <rFont val="Tahoma"/>
        <family val="2"/>
      </rPr>
      <t xml:space="preserve">Ejercicio No. 3.
</t>
    </r>
    <r>
      <rPr>
        <sz val="11"/>
        <color theme="1"/>
        <rFont val="Tahoma"/>
        <family val="2"/>
      </rPr>
      <t>Una compañía debe pagar dentro de 7 días una deuda por 100.000 GBP. El banco ofrece realizar la cobertura por el 90% del subyacente. El día de negociación del Forward se tenían las siguientes variables de mercado:
GBP/COP: $4.572,84.
Rd (7 días): 2,484% E.A.
Rf (7 días): 0,05375% E.A.
a.	Calcule la tasa Forward.
b.	Calcule el precio unitario con cobertura si en el día de liquidación del contrato la tasa de cambio GBPUSD es de $4.498,52.</t>
    </r>
  </si>
  <si>
    <t>Rd (7 días)</t>
  </si>
  <si>
    <t>Rf (7 días)</t>
  </si>
  <si>
    <t>Rd (6 meses)</t>
  </si>
  <si>
    <r>
      <rPr>
        <b/>
        <sz val="11"/>
        <color theme="1"/>
        <rFont val="Tahoma"/>
        <family val="2"/>
      </rPr>
      <t xml:space="preserve">Ejercicio No. 4.
</t>
    </r>
    <r>
      <rPr>
        <sz val="11"/>
        <color theme="1"/>
        <rFont val="Tahoma"/>
        <family val="2"/>
      </rPr>
      <t>Una compañía recibirá dentro de 180 días el pago de una exportación por valor de 90.000 EUR. El banco ofrece realizar la cobertura por el 80% del subyacente. El día de negociación del Forward se tenían las siguientes variables de mercado:
EUR/COP: $4.114,08.
Rd (6 meses): 2,138% E.A.
Rf (6 meses): -0,34329% E.A.
a.	Calcule la tasa Forward.
b.	Calcule el precio unitario con cobertura si en el día de liquidación del contrato la tasa de cambio EURUSD es de $4.001,57.</t>
    </r>
  </si>
  <si>
    <t>Rf (6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</si>
</sst>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8" formatCode="&quot;$&quot;\ #,##0.00;[Red]\-&quot;$&quot;\ #,##0.00"/>
    <numFmt numFmtId="164" formatCode="0.000%"/>
    <numFmt numFmtId="165" formatCode="0.00000%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vertAlign val="subscript"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3" fontId="1" fillId="0" borderId="0" xfId="0" applyNumberFormat="1" applyFont="1" applyBorder="1" applyAlignment="1">
      <alignment horizontal="center" vertical="center"/>
    </xf>
    <xf numFmtId="0" fontId="1" fillId="0" borderId="5" xfId="0" applyFont="1" applyBorder="1"/>
    <xf numFmtId="9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6" xfId="0" applyFont="1" applyBorder="1"/>
    <xf numFmtId="165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8" fontId="1" fillId="0" borderId="7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E99B8-3910-45FA-BDAA-0FF6BC0C9E43}">
  <dimension ref="A1:K46"/>
  <sheetViews>
    <sheetView showGridLines="0" tabSelected="1" zoomScale="175" zoomScaleNormal="175" workbookViewId="0">
      <selection activeCell="B1" sqref="B1:K14"/>
    </sheetView>
  </sheetViews>
  <sheetFormatPr baseColWidth="10" defaultRowHeight="14.25" x14ac:dyDescent="0.2"/>
  <cols>
    <col min="1" max="1" width="11.42578125" style="1"/>
    <col min="2" max="2" width="16.42578125" style="1" bestFit="1" customWidth="1"/>
    <col min="3" max="3" width="18.42578125" style="1" bestFit="1" customWidth="1"/>
    <col min="4" max="16384" width="11.42578125" style="1"/>
  </cols>
  <sheetData>
    <row r="1" spans="2:11" x14ac:dyDescent="0.2">
      <c r="B1" s="22" t="s">
        <v>38</v>
      </c>
      <c r="C1" s="23"/>
      <c r="D1" s="23"/>
      <c r="E1" s="23"/>
      <c r="F1" s="23"/>
      <c r="G1" s="23"/>
      <c r="H1" s="23"/>
      <c r="I1" s="23"/>
      <c r="J1" s="23"/>
      <c r="K1" s="24"/>
    </row>
    <row r="2" spans="2:11" x14ac:dyDescent="0.2"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2:11" x14ac:dyDescent="0.2">
      <c r="B3" s="25"/>
      <c r="C3" s="26"/>
      <c r="D3" s="26"/>
      <c r="E3" s="26"/>
      <c r="F3" s="26"/>
      <c r="G3" s="26"/>
      <c r="H3" s="26"/>
      <c r="I3" s="26"/>
      <c r="J3" s="26"/>
      <c r="K3" s="27"/>
    </row>
    <row r="4" spans="2:11" x14ac:dyDescent="0.2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x14ac:dyDescent="0.2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x14ac:dyDescent="0.2"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2:11" x14ac:dyDescent="0.2">
      <c r="B7" s="25"/>
      <c r="C7" s="26"/>
      <c r="D7" s="26"/>
      <c r="E7" s="26"/>
      <c r="F7" s="26"/>
      <c r="G7" s="26"/>
      <c r="H7" s="26"/>
      <c r="I7" s="26"/>
      <c r="J7" s="26"/>
      <c r="K7" s="27"/>
    </row>
    <row r="8" spans="2:11" x14ac:dyDescent="0.2">
      <c r="B8" s="25"/>
      <c r="C8" s="26"/>
      <c r="D8" s="26"/>
      <c r="E8" s="26"/>
      <c r="F8" s="26"/>
      <c r="G8" s="26"/>
      <c r="H8" s="26"/>
      <c r="I8" s="26"/>
      <c r="J8" s="26"/>
      <c r="K8" s="27"/>
    </row>
    <row r="9" spans="2:11" x14ac:dyDescent="0.2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7"/>
    </row>
    <row r="11" spans="2:11" x14ac:dyDescent="0.2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7"/>
    </row>
    <row r="13" spans="2:11" x14ac:dyDescent="0.2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 x14ac:dyDescent="0.2"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6" spans="2:11" x14ac:dyDescent="0.2">
      <c r="B16" s="4" t="s">
        <v>9</v>
      </c>
      <c r="C16" s="5">
        <v>90</v>
      </c>
      <c r="D16" s="6" t="s">
        <v>10</v>
      </c>
    </row>
    <row r="17" spans="1:5" ht="17.25" x14ac:dyDescent="0.3">
      <c r="B17" s="7" t="s">
        <v>0</v>
      </c>
      <c r="C17" s="8">
        <v>80000</v>
      </c>
      <c r="D17" s="9" t="s">
        <v>1</v>
      </c>
    </row>
    <row r="18" spans="1:5" x14ac:dyDescent="0.2">
      <c r="B18" s="7" t="s">
        <v>2</v>
      </c>
      <c r="C18" s="10">
        <v>1</v>
      </c>
      <c r="D18" s="9"/>
    </row>
    <row r="19" spans="1:5" ht="17.25" x14ac:dyDescent="0.3">
      <c r="B19" s="7" t="s">
        <v>23</v>
      </c>
      <c r="C19" s="8">
        <f>+C18*C17</f>
        <v>80000</v>
      </c>
      <c r="D19" s="9" t="s">
        <v>1</v>
      </c>
    </row>
    <row r="20" spans="1:5" x14ac:dyDescent="0.2">
      <c r="B20" s="7" t="s">
        <v>13</v>
      </c>
      <c r="C20" s="10" t="s">
        <v>14</v>
      </c>
      <c r="D20" s="9"/>
    </row>
    <row r="21" spans="1:5" x14ac:dyDescent="0.2">
      <c r="B21" s="7" t="s">
        <v>3</v>
      </c>
      <c r="C21" s="11">
        <v>3678.25</v>
      </c>
      <c r="D21" s="9" t="s">
        <v>4</v>
      </c>
    </row>
    <row r="22" spans="1:5" x14ac:dyDescent="0.2">
      <c r="B22" s="7" t="s">
        <v>39</v>
      </c>
      <c r="C22" s="12">
        <v>2.2159999999999999E-2</v>
      </c>
      <c r="D22" s="9" t="s">
        <v>5</v>
      </c>
    </row>
    <row r="23" spans="1:5" x14ac:dyDescent="0.2">
      <c r="B23" s="13" t="s">
        <v>40</v>
      </c>
      <c r="C23" s="14">
        <v>2.9849999999999998E-3</v>
      </c>
      <c r="D23" s="15" t="s">
        <v>5</v>
      </c>
    </row>
    <row r="24" spans="1:5" x14ac:dyDescent="0.2">
      <c r="A24" s="21"/>
      <c r="B24" s="21"/>
      <c r="C24" s="16"/>
      <c r="D24" s="21"/>
      <c r="E24" s="21"/>
    </row>
    <row r="25" spans="1:5" x14ac:dyDescent="0.2">
      <c r="A25" s="21"/>
      <c r="B25" s="4" t="s">
        <v>7</v>
      </c>
      <c r="C25" s="5" t="s">
        <v>19</v>
      </c>
      <c r="D25" s="6"/>
      <c r="E25" s="21"/>
    </row>
    <row r="26" spans="1:5" x14ac:dyDescent="0.2">
      <c r="A26" s="21"/>
      <c r="B26" s="13" t="s">
        <v>8</v>
      </c>
      <c r="C26" s="18">
        <f>+C21*((1+C22)/(1+C23))^(C16/365)</f>
        <v>3695.4658107080268</v>
      </c>
      <c r="D26" s="15" t="s">
        <v>4</v>
      </c>
      <c r="E26" s="21"/>
    </row>
    <row r="27" spans="1:5" x14ac:dyDescent="0.2">
      <c r="A27" s="21"/>
      <c r="B27" s="21"/>
      <c r="C27" s="16"/>
      <c r="D27" s="21"/>
      <c r="E27" s="21"/>
    </row>
    <row r="28" spans="1:5" x14ac:dyDescent="0.2">
      <c r="A28" s="21"/>
      <c r="B28" s="4" t="s">
        <v>11</v>
      </c>
      <c r="C28" s="5" t="s">
        <v>20</v>
      </c>
      <c r="D28" s="6"/>
      <c r="E28" s="21"/>
    </row>
    <row r="29" spans="1:5" x14ac:dyDescent="0.2">
      <c r="A29" s="21"/>
      <c r="B29" s="7" t="s">
        <v>9</v>
      </c>
      <c r="C29" s="16">
        <f>+C16-60</f>
        <v>30</v>
      </c>
      <c r="D29" s="9" t="s">
        <v>10</v>
      </c>
      <c r="E29" s="21"/>
    </row>
    <row r="30" spans="1:5" x14ac:dyDescent="0.2">
      <c r="A30" s="21"/>
      <c r="B30" s="7" t="s">
        <v>3</v>
      </c>
      <c r="C30" s="11">
        <v>3600.54</v>
      </c>
      <c r="D30" s="9" t="s">
        <v>4</v>
      </c>
      <c r="E30" s="21"/>
    </row>
    <row r="31" spans="1:5" x14ac:dyDescent="0.2">
      <c r="A31" s="21"/>
      <c r="B31" s="7" t="s">
        <v>41</v>
      </c>
      <c r="C31" s="12">
        <v>2.3630000000000002E-2</v>
      </c>
      <c r="D31" s="9" t="s">
        <v>5</v>
      </c>
      <c r="E31" s="21"/>
    </row>
    <row r="32" spans="1:5" x14ac:dyDescent="0.2">
      <c r="A32" s="21"/>
      <c r="B32" s="7" t="s">
        <v>42</v>
      </c>
      <c r="C32" s="17">
        <v>1.6624999999999999E-3</v>
      </c>
      <c r="D32" s="9" t="s">
        <v>5</v>
      </c>
      <c r="E32" s="21"/>
    </row>
    <row r="33" spans="1:5" ht="17.25" x14ac:dyDescent="0.3">
      <c r="A33" s="21"/>
      <c r="B33" s="7" t="s">
        <v>12</v>
      </c>
      <c r="C33" s="11">
        <f>+C30*((1+C31)/(1+C32))^(C29/365)</f>
        <v>3606.9657405321154</v>
      </c>
      <c r="D33" s="9" t="s">
        <v>4</v>
      </c>
      <c r="E33" s="21"/>
    </row>
    <row r="34" spans="1:5" ht="17.25" x14ac:dyDescent="0.3">
      <c r="A34" s="21"/>
      <c r="B34" s="7" t="s">
        <v>15</v>
      </c>
      <c r="C34" s="11">
        <f>+(C33-C26)/(1+C31)^(C29/365)</f>
        <v>-88.330348393271962</v>
      </c>
      <c r="D34" s="9" t="s">
        <v>16</v>
      </c>
      <c r="E34" s="21"/>
    </row>
    <row r="35" spans="1:5" ht="17.25" x14ac:dyDescent="0.3">
      <c r="A35" s="21"/>
      <c r="B35" s="13" t="s">
        <v>15</v>
      </c>
      <c r="C35" s="18">
        <f>+C34*C19</f>
        <v>-7066427.8714617565</v>
      </c>
      <c r="D35" s="15" t="s">
        <v>17</v>
      </c>
      <c r="E35" s="21"/>
    </row>
    <row r="36" spans="1:5" x14ac:dyDescent="0.2">
      <c r="C36" s="2"/>
    </row>
    <row r="37" spans="1:5" x14ac:dyDescent="0.2">
      <c r="B37" s="4" t="s">
        <v>18</v>
      </c>
      <c r="C37" s="5" t="s">
        <v>21</v>
      </c>
      <c r="D37" s="6"/>
    </row>
    <row r="38" spans="1:5" x14ac:dyDescent="0.2">
      <c r="B38" s="7" t="s">
        <v>3</v>
      </c>
      <c r="C38" s="11">
        <v>3754.51</v>
      </c>
      <c r="D38" s="9"/>
    </row>
    <row r="39" spans="1:5" x14ac:dyDescent="0.2">
      <c r="B39" s="7"/>
      <c r="C39" s="16"/>
      <c r="D39" s="9"/>
    </row>
    <row r="40" spans="1:5" x14ac:dyDescent="0.2">
      <c r="B40" s="7" t="s">
        <v>22</v>
      </c>
      <c r="C40" s="19">
        <f>-C38*C17</f>
        <v>-300360800</v>
      </c>
      <c r="D40" s="9" t="s">
        <v>4</v>
      </c>
    </row>
    <row r="41" spans="1:5" x14ac:dyDescent="0.2">
      <c r="B41" s="7" t="s">
        <v>24</v>
      </c>
      <c r="C41" s="19">
        <f>+(C38-C26)*C19</f>
        <v>4723535.1433578767</v>
      </c>
      <c r="D41" s="9" t="s">
        <v>4</v>
      </c>
    </row>
    <row r="42" spans="1:5" x14ac:dyDescent="0.2">
      <c r="B42" s="7" t="s">
        <v>25</v>
      </c>
      <c r="C42" s="19">
        <f>SUM(C40:C41)</f>
        <v>-295637264.85664213</v>
      </c>
      <c r="D42" s="9"/>
    </row>
    <row r="43" spans="1:5" x14ac:dyDescent="0.2">
      <c r="B43" s="7"/>
      <c r="C43" s="19"/>
      <c r="D43" s="9"/>
    </row>
    <row r="44" spans="1:5" x14ac:dyDescent="0.2">
      <c r="B44" s="13" t="s">
        <v>26</v>
      </c>
      <c r="C44" s="18">
        <f>-C42/C17</f>
        <v>3695.4658107080268</v>
      </c>
      <c r="D44" s="15" t="s">
        <v>4</v>
      </c>
    </row>
    <row r="45" spans="1:5" x14ac:dyDescent="0.2">
      <c r="C45" s="3"/>
    </row>
    <row r="46" spans="1:5" x14ac:dyDescent="0.2">
      <c r="C46" s="3"/>
    </row>
  </sheetData>
  <mergeCells count="1">
    <mergeCell ref="B1:K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762F-A2F5-4D56-A399-6AE8BD32DAA8}">
  <dimension ref="B1:K46"/>
  <sheetViews>
    <sheetView showGridLines="0" zoomScale="175" zoomScaleNormal="175" workbookViewId="0">
      <selection activeCell="B1" sqref="B1:K14"/>
    </sheetView>
  </sheetViews>
  <sheetFormatPr baseColWidth="10" defaultRowHeight="14.25" x14ac:dyDescent="0.2"/>
  <cols>
    <col min="1" max="1" width="11.42578125" style="1"/>
    <col min="2" max="2" width="16.42578125" style="1" customWidth="1"/>
    <col min="3" max="3" width="18.42578125" style="1" bestFit="1" customWidth="1"/>
    <col min="4" max="16384" width="11.42578125" style="1"/>
  </cols>
  <sheetData>
    <row r="1" spans="2:11" x14ac:dyDescent="0.2">
      <c r="B1" s="22" t="s">
        <v>43</v>
      </c>
      <c r="C1" s="23"/>
      <c r="D1" s="23"/>
      <c r="E1" s="23"/>
      <c r="F1" s="23"/>
      <c r="G1" s="23"/>
      <c r="H1" s="23"/>
      <c r="I1" s="23"/>
      <c r="J1" s="23"/>
      <c r="K1" s="24"/>
    </row>
    <row r="2" spans="2:11" x14ac:dyDescent="0.2"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2:11" x14ac:dyDescent="0.2">
      <c r="B3" s="25"/>
      <c r="C3" s="26"/>
      <c r="D3" s="26"/>
      <c r="E3" s="26"/>
      <c r="F3" s="26"/>
      <c r="G3" s="26"/>
      <c r="H3" s="26"/>
      <c r="I3" s="26"/>
      <c r="J3" s="26"/>
      <c r="K3" s="27"/>
    </row>
    <row r="4" spans="2:11" x14ac:dyDescent="0.2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x14ac:dyDescent="0.2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x14ac:dyDescent="0.2"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2:11" x14ac:dyDescent="0.2">
      <c r="B7" s="25"/>
      <c r="C7" s="26"/>
      <c r="D7" s="26"/>
      <c r="E7" s="26"/>
      <c r="F7" s="26"/>
      <c r="G7" s="26"/>
      <c r="H7" s="26"/>
      <c r="I7" s="26"/>
      <c r="J7" s="26"/>
      <c r="K7" s="27"/>
    </row>
    <row r="8" spans="2:11" x14ac:dyDescent="0.2">
      <c r="B8" s="25"/>
      <c r="C8" s="26"/>
      <c r="D8" s="26"/>
      <c r="E8" s="26"/>
      <c r="F8" s="26"/>
      <c r="G8" s="26"/>
      <c r="H8" s="26"/>
      <c r="I8" s="26"/>
      <c r="J8" s="26"/>
      <c r="K8" s="27"/>
    </row>
    <row r="9" spans="2:11" x14ac:dyDescent="0.2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7"/>
    </row>
    <row r="11" spans="2:11" x14ac:dyDescent="0.2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7"/>
    </row>
    <row r="13" spans="2:11" x14ac:dyDescent="0.2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 x14ac:dyDescent="0.2"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6" spans="2:11" x14ac:dyDescent="0.2">
      <c r="B16" s="4" t="s">
        <v>9</v>
      </c>
      <c r="C16" s="5">
        <v>145</v>
      </c>
      <c r="D16" s="6" t="s">
        <v>10</v>
      </c>
    </row>
    <row r="17" spans="2:4" ht="17.25" x14ac:dyDescent="0.3">
      <c r="B17" s="7" t="s">
        <v>0</v>
      </c>
      <c r="C17" s="8">
        <v>35000</v>
      </c>
      <c r="D17" s="9" t="s">
        <v>1</v>
      </c>
    </row>
    <row r="18" spans="2:4" x14ac:dyDescent="0.2">
      <c r="B18" s="7" t="s">
        <v>2</v>
      </c>
      <c r="C18" s="10">
        <v>0.9</v>
      </c>
      <c r="D18" s="9"/>
    </row>
    <row r="19" spans="2:4" ht="17.25" x14ac:dyDescent="0.3">
      <c r="B19" s="7" t="s">
        <v>23</v>
      </c>
      <c r="C19" s="8">
        <f>+C18*C17</f>
        <v>31500</v>
      </c>
      <c r="D19" s="9" t="s">
        <v>1</v>
      </c>
    </row>
    <row r="20" spans="2:4" x14ac:dyDescent="0.2">
      <c r="B20" s="7" t="s">
        <v>13</v>
      </c>
      <c r="C20" s="10" t="s">
        <v>27</v>
      </c>
      <c r="D20" s="9"/>
    </row>
    <row r="21" spans="2:4" x14ac:dyDescent="0.2">
      <c r="B21" s="7" t="s">
        <v>3</v>
      </c>
      <c r="C21" s="11">
        <v>3452.2</v>
      </c>
      <c r="D21" s="9" t="s">
        <v>4</v>
      </c>
    </row>
    <row r="22" spans="2:4" x14ac:dyDescent="0.2">
      <c r="B22" s="7" t="s">
        <v>28</v>
      </c>
      <c r="C22" s="20">
        <v>1.7999999999999999E-2</v>
      </c>
      <c r="D22" s="9" t="s">
        <v>5</v>
      </c>
    </row>
    <row r="23" spans="2:4" x14ac:dyDescent="0.2">
      <c r="B23" s="13"/>
      <c r="C23" s="14"/>
      <c r="D23" s="15"/>
    </row>
    <row r="24" spans="2:4" x14ac:dyDescent="0.2">
      <c r="C24" s="2"/>
    </row>
    <row r="25" spans="2:4" x14ac:dyDescent="0.2">
      <c r="B25" s="4" t="s">
        <v>7</v>
      </c>
      <c r="C25" s="5" t="s">
        <v>19</v>
      </c>
      <c r="D25" s="6"/>
    </row>
    <row r="26" spans="2:4" x14ac:dyDescent="0.2">
      <c r="B26" s="13" t="s">
        <v>8</v>
      </c>
      <c r="C26" s="18">
        <f>+C21*(1+C22)^(C16/365)</f>
        <v>3476.7529564805764</v>
      </c>
      <c r="D26" s="15" t="s">
        <v>4</v>
      </c>
    </row>
    <row r="27" spans="2:4" x14ac:dyDescent="0.2">
      <c r="B27" s="21"/>
      <c r="C27" s="16"/>
      <c r="D27" s="21"/>
    </row>
    <row r="28" spans="2:4" x14ac:dyDescent="0.2">
      <c r="B28" s="4" t="s">
        <v>11</v>
      </c>
      <c r="C28" s="5" t="s">
        <v>29</v>
      </c>
      <c r="D28" s="6"/>
    </row>
    <row r="29" spans="2:4" x14ac:dyDescent="0.2">
      <c r="B29" s="7" t="s">
        <v>9</v>
      </c>
      <c r="C29" s="16">
        <v>30</v>
      </c>
      <c r="D29" s="9" t="s">
        <v>10</v>
      </c>
    </row>
    <row r="30" spans="2:4" x14ac:dyDescent="0.2">
      <c r="B30" s="7" t="s">
        <v>3</v>
      </c>
      <c r="C30" s="11">
        <v>3598.32</v>
      </c>
      <c r="D30" s="9" t="s">
        <v>4</v>
      </c>
    </row>
    <row r="31" spans="2:4" x14ac:dyDescent="0.2">
      <c r="B31" s="7" t="s">
        <v>41</v>
      </c>
      <c r="C31" s="12">
        <v>2.9579999999999999E-2</v>
      </c>
      <c r="D31" s="9" t="s">
        <v>5</v>
      </c>
    </row>
    <row r="32" spans="2:4" x14ac:dyDescent="0.2">
      <c r="B32" s="7" t="s">
        <v>42</v>
      </c>
      <c r="C32" s="17">
        <v>1.7587E-3</v>
      </c>
      <c r="D32" s="9" t="s">
        <v>6</v>
      </c>
    </row>
    <row r="33" spans="2:4" ht="17.25" x14ac:dyDescent="0.3">
      <c r="B33" s="7" t="s">
        <v>12</v>
      </c>
      <c r="C33" s="11">
        <f>+C30*((1+C31)/(1+C32))^(C29/365)</f>
        <v>3606.4309068046123</v>
      </c>
      <c r="D33" s="9" t="s">
        <v>4</v>
      </c>
    </row>
    <row r="34" spans="2:4" ht="17.25" x14ac:dyDescent="0.3">
      <c r="B34" s="7" t="s">
        <v>15</v>
      </c>
      <c r="C34" s="11">
        <f>+(C26-C33)/(1+C31)^(C29/365)</f>
        <v>-129.36761794030213</v>
      </c>
      <c r="D34" s="9" t="s">
        <v>16</v>
      </c>
    </row>
    <row r="35" spans="2:4" ht="17.25" x14ac:dyDescent="0.3">
      <c r="B35" s="13" t="s">
        <v>15</v>
      </c>
      <c r="C35" s="18">
        <f>+C34*C19</f>
        <v>-4075079.9651195169</v>
      </c>
      <c r="D35" s="15" t="s">
        <v>17</v>
      </c>
    </row>
    <row r="36" spans="2:4" x14ac:dyDescent="0.2">
      <c r="C36" s="2"/>
    </row>
    <row r="37" spans="2:4" x14ac:dyDescent="0.2">
      <c r="B37" s="4" t="s">
        <v>18</v>
      </c>
      <c r="C37" s="5" t="s">
        <v>30</v>
      </c>
      <c r="D37" s="6"/>
    </row>
    <row r="38" spans="2:4" x14ac:dyDescent="0.2">
      <c r="B38" s="7" t="s">
        <v>3</v>
      </c>
      <c r="C38" s="11">
        <v>3601.58</v>
      </c>
      <c r="D38" s="9"/>
    </row>
    <row r="39" spans="2:4" x14ac:dyDescent="0.2">
      <c r="B39" s="7"/>
      <c r="C39" s="16"/>
      <c r="D39" s="9"/>
    </row>
    <row r="40" spans="2:4" x14ac:dyDescent="0.2">
      <c r="B40" s="7" t="s">
        <v>31</v>
      </c>
      <c r="C40" s="19">
        <f>+C38*C17</f>
        <v>126055300</v>
      </c>
      <c r="D40" s="9" t="s">
        <v>4</v>
      </c>
    </row>
    <row r="41" spans="2:4" x14ac:dyDescent="0.2">
      <c r="B41" s="7" t="s">
        <v>24</v>
      </c>
      <c r="C41" s="19">
        <f>+(C26-C38)*C19</f>
        <v>-3932051.8708618423</v>
      </c>
      <c r="D41" s="9" t="s">
        <v>4</v>
      </c>
    </row>
    <row r="42" spans="2:4" x14ac:dyDescent="0.2">
      <c r="B42" s="7" t="s">
        <v>25</v>
      </c>
      <c r="C42" s="19">
        <f>SUM(C40:C41)</f>
        <v>122123248.12913816</v>
      </c>
      <c r="D42" s="9"/>
    </row>
    <row r="43" spans="2:4" x14ac:dyDescent="0.2">
      <c r="B43" s="7"/>
      <c r="C43" s="19"/>
      <c r="D43" s="9"/>
    </row>
    <row r="44" spans="2:4" x14ac:dyDescent="0.2">
      <c r="B44" s="13" t="s">
        <v>26</v>
      </c>
      <c r="C44" s="18">
        <f>C42/C17</f>
        <v>3489.235660832519</v>
      </c>
      <c r="D44" s="15" t="s">
        <v>4</v>
      </c>
    </row>
    <row r="45" spans="2:4" x14ac:dyDescent="0.2">
      <c r="C45" s="3"/>
    </row>
    <row r="46" spans="2:4" x14ac:dyDescent="0.2">
      <c r="C46" s="3"/>
    </row>
  </sheetData>
  <mergeCells count="1">
    <mergeCell ref="B1:K1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15774-1EC2-4792-BB12-D3DFD3082C69}">
  <dimension ref="A1:K37"/>
  <sheetViews>
    <sheetView showGridLines="0" zoomScale="175" zoomScaleNormal="175" workbookViewId="0">
      <selection activeCell="B1" sqref="B1:K14"/>
    </sheetView>
  </sheetViews>
  <sheetFormatPr baseColWidth="10" defaultRowHeight="14.25" x14ac:dyDescent="0.2"/>
  <cols>
    <col min="1" max="1" width="11.42578125" style="1"/>
    <col min="2" max="2" width="23.28515625" style="1" bestFit="1" customWidth="1"/>
    <col min="3" max="3" width="18.42578125" style="1" bestFit="1" customWidth="1"/>
    <col min="4" max="16384" width="11.42578125" style="1"/>
  </cols>
  <sheetData>
    <row r="1" spans="2:11" x14ac:dyDescent="0.2">
      <c r="B1" s="22" t="s">
        <v>44</v>
      </c>
      <c r="C1" s="23"/>
      <c r="D1" s="23"/>
      <c r="E1" s="23"/>
      <c r="F1" s="23"/>
      <c r="G1" s="23"/>
      <c r="H1" s="23"/>
      <c r="I1" s="23"/>
      <c r="J1" s="23"/>
      <c r="K1" s="24"/>
    </row>
    <row r="2" spans="2:11" x14ac:dyDescent="0.2"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2:11" x14ac:dyDescent="0.2">
      <c r="B3" s="25"/>
      <c r="C3" s="26"/>
      <c r="D3" s="26"/>
      <c r="E3" s="26"/>
      <c r="F3" s="26"/>
      <c r="G3" s="26"/>
      <c r="H3" s="26"/>
      <c r="I3" s="26"/>
      <c r="J3" s="26"/>
      <c r="K3" s="27"/>
    </row>
    <row r="4" spans="2:11" x14ac:dyDescent="0.2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x14ac:dyDescent="0.2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x14ac:dyDescent="0.2"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2:11" x14ac:dyDescent="0.2">
      <c r="B7" s="25"/>
      <c r="C7" s="26"/>
      <c r="D7" s="26"/>
      <c r="E7" s="26"/>
      <c r="F7" s="26"/>
      <c r="G7" s="26"/>
      <c r="H7" s="26"/>
      <c r="I7" s="26"/>
      <c r="J7" s="26"/>
      <c r="K7" s="27"/>
    </row>
    <row r="8" spans="2:11" x14ac:dyDescent="0.2">
      <c r="B8" s="25"/>
      <c r="C8" s="26"/>
      <c r="D8" s="26"/>
      <c r="E8" s="26"/>
      <c r="F8" s="26"/>
      <c r="G8" s="26"/>
      <c r="H8" s="26"/>
      <c r="I8" s="26"/>
      <c r="J8" s="26"/>
      <c r="K8" s="27"/>
    </row>
    <row r="9" spans="2:11" x14ac:dyDescent="0.2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7"/>
    </row>
    <row r="11" spans="2:11" x14ac:dyDescent="0.2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7"/>
    </row>
    <row r="13" spans="2:11" x14ac:dyDescent="0.2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 x14ac:dyDescent="0.2"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6" spans="2:11" x14ac:dyDescent="0.2">
      <c r="B16" s="4" t="s">
        <v>9</v>
      </c>
      <c r="C16" s="5">
        <v>7</v>
      </c>
      <c r="D16" s="6" t="s">
        <v>10</v>
      </c>
    </row>
    <row r="17" spans="1:5" ht="17.25" x14ac:dyDescent="0.3">
      <c r="B17" s="7" t="s">
        <v>0</v>
      </c>
      <c r="C17" s="8">
        <v>100000</v>
      </c>
      <c r="D17" s="9" t="s">
        <v>32</v>
      </c>
    </row>
    <row r="18" spans="1:5" x14ac:dyDescent="0.2">
      <c r="B18" s="7" t="s">
        <v>2</v>
      </c>
      <c r="C18" s="10">
        <v>0.9</v>
      </c>
      <c r="D18" s="9"/>
    </row>
    <row r="19" spans="1:5" ht="17.25" x14ac:dyDescent="0.3">
      <c r="B19" s="7" t="s">
        <v>23</v>
      </c>
      <c r="C19" s="8">
        <f>+C18*C17</f>
        <v>90000</v>
      </c>
      <c r="D19" s="9" t="s">
        <v>1</v>
      </c>
    </row>
    <row r="20" spans="1:5" x14ac:dyDescent="0.2">
      <c r="B20" s="7" t="s">
        <v>13</v>
      </c>
      <c r="C20" s="10" t="s">
        <v>14</v>
      </c>
      <c r="D20" s="9"/>
    </row>
    <row r="21" spans="1:5" x14ac:dyDescent="0.2">
      <c r="B21" s="7" t="s">
        <v>36</v>
      </c>
      <c r="C21" s="11">
        <v>4572.84</v>
      </c>
      <c r="D21" s="9" t="s">
        <v>4</v>
      </c>
    </row>
    <row r="22" spans="1:5" x14ac:dyDescent="0.2">
      <c r="B22" s="7" t="s">
        <v>45</v>
      </c>
      <c r="C22" s="12">
        <v>2.4840000000000001E-2</v>
      </c>
      <c r="D22" s="9" t="s">
        <v>5</v>
      </c>
    </row>
    <row r="23" spans="1:5" x14ac:dyDescent="0.2">
      <c r="B23" s="13" t="s">
        <v>46</v>
      </c>
      <c r="C23" s="14">
        <v>5.375E-4</v>
      </c>
      <c r="D23" s="15" t="s">
        <v>6</v>
      </c>
    </row>
    <row r="24" spans="1:5" x14ac:dyDescent="0.2">
      <c r="A24" s="21"/>
      <c r="B24" s="21"/>
      <c r="C24" s="16"/>
      <c r="D24" s="21"/>
      <c r="E24" s="21"/>
    </row>
    <row r="25" spans="1:5" x14ac:dyDescent="0.2">
      <c r="A25" s="21"/>
      <c r="B25" s="4" t="s">
        <v>7</v>
      </c>
      <c r="C25" s="5" t="s">
        <v>19</v>
      </c>
      <c r="D25" s="6"/>
      <c r="E25" s="21"/>
    </row>
    <row r="26" spans="1:5" x14ac:dyDescent="0.2">
      <c r="A26" s="21"/>
      <c r="B26" s="13" t="s">
        <v>8</v>
      </c>
      <c r="C26" s="18">
        <f>+C21*((1+C22)/(1+C23))^(C16/365)</f>
        <v>4574.9451688706677</v>
      </c>
      <c r="D26" s="15" t="s">
        <v>4</v>
      </c>
      <c r="E26" s="21"/>
    </row>
    <row r="27" spans="1:5" x14ac:dyDescent="0.2">
      <c r="A27" s="21"/>
      <c r="B27" s="21"/>
      <c r="C27" s="16"/>
      <c r="D27" s="21"/>
      <c r="E27" s="21"/>
    </row>
    <row r="28" spans="1:5" x14ac:dyDescent="0.2">
      <c r="B28" s="4" t="s">
        <v>11</v>
      </c>
      <c r="C28" s="5" t="s">
        <v>33</v>
      </c>
      <c r="D28" s="6"/>
    </row>
    <row r="29" spans="1:5" x14ac:dyDescent="0.2">
      <c r="B29" s="7" t="s">
        <v>36</v>
      </c>
      <c r="C29" s="11">
        <v>4498.5200000000004</v>
      </c>
      <c r="D29" s="9"/>
    </row>
    <row r="30" spans="1:5" x14ac:dyDescent="0.2">
      <c r="B30" s="7"/>
      <c r="C30" s="16"/>
      <c r="D30" s="9"/>
    </row>
    <row r="31" spans="1:5" x14ac:dyDescent="0.2">
      <c r="B31" s="7" t="s">
        <v>22</v>
      </c>
      <c r="C31" s="19">
        <f>-C29*C17</f>
        <v>-449852000.00000006</v>
      </c>
      <c r="D31" s="9" t="s">
        <v>4</v>
      </c>
    </row>
    <row r="32" spans="1:5" x14ac:dyDescent="0.2">
      <c r="B32" s="7" t="s">
        <v>24</v>
      </c>
      <c r="C32" s="19">
        <f>+(C29-C26)*C19</f>
        <v>-6878265.1983600501</v>
      </c>
      <c r="D32" s="9" t="s">
        <v>4</v>
      </c>
    </row>
    <row r="33" spans="2:4" x14ac:dyDescent="0.2">
      <c r="B33" s="7" t="s">
        <v>25</v>
      </c>
      <c r="C33" s="19">
        <f>SUM(C31:C32)</f>
        <v>-456730265.19836009</v>
      </c>
      <c r="D33" s="9"/>
    </row>
    <row r="34" spans="2:4" x14ac:dyDescent="0.2">
      <c r="B34" s="7"/>
      <c r="C34" s="19"/>
      <c r="D34" s="9"/>
    </row>
    <row r="35" spans="2:4" x14ac:dyDescent="0.2">
      <c r="B35" s="13" t="s">
        <v>26</v>
      </c>
      <c r="C35" s="18">
        <f>-C33/C17</f>
        <v>4567.3026519836012</v>
      </c>
      <c r="D35" s="15" t="s">
        <v>4</v>
      </c>
    </row>
    <row r="36" spans="2:4" x14ac:dyDescent="0.2">
      <c r="C36" s="3"/>
    </row>
    <row r="37" spans="2:4" x14ac:dyDescent="0.2">
      <c r="C37" s="3"/>
    </row>
  </sheetData>
  <mergeCells count="1">
    <mergeCell ref="B1:K1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BAB4-205D-4D51-802C-2285EBE8C2BE}">
  <dimension ref="A1:K37"/>
  <sheetViews>
    <sheetView showGridLines="0" zoomScale="175" zoomScaleNormal="175" workbookViewId="0">
      <selection activeCell="B1" sqref="B1:K14"/>
    </sheetView>
  </sheetViews>
  <sheetFormatPr baseColWidth="10" defaultRowHeight="14.25" x14ac:dyDescent="0.2"/>
  <cols>
    <col min="1" max="1" width="11.42578125" style="1"/>
    <col min="2" max="2" width="23.28515625" style="1" bestFit="1" customWidth="1"/>
    <col min="3" max="3" width="18.42578125" style="1" bestFit="1" customWidth="1"/>
    <col min="4" max="16384" width="11.42578125" style="1"/>
  </cols>
  <sheetData>
    <row r="1" spans="2:11" x14ac:dyDescent="0.2">
      <c r="B1" s="22" t="s">
        <v>48</v>
      </c>
      <c r="C1" s="23"/>
      <c r="D1" s="23"/>
      <c r="E1" s="23"/>
      <c r="F1" s="23"/>
      <c r="G1" s="23"/>
      <c r="H1" s="23"/>
      <c r="I1" s="23"/>
      <c r="J1" s="23"/>
      <c r="K1" s="24"/>
    </row>
    <row r="2" spans="2:11" x14ac:dyDescent="0.2"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2:11" x14ac:dyDescent="0.2">
      <c r="B3" s="25"/>
      <c r="C3" s="26"/>
      <c r="D3" s="26"/>
      <c r="E3" s="26"/>
      <c r="F3" s="26"/>
      <c r="G3" s="26"/>
      <c r="H3" s="26"/>
      <c r="I3" s="26"/>
      <c r="J3" s="26"/>
      <c r="K3" s="27"/>
    </row>
    <row r="4" spans="2:11" x14ac:dyDescent="0.2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x14ac:dyDescent="0.2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x14ac:dyDescent="0.2"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2:11" x14ac:dyDescent="0.2">
      <c r="B7" s="25"/>
      <c r="C7" s="26"/>
      <c r="D7" s="26"/>
      <c r="E7" s="26"/>
      <c r="F7" s="26"/>
      <c r="G7" s="26"/>
      <c r="H7" s="26"/>
      <c r="I7" s="26"/>
      <c r="J7" s="26"/>
      <c r="K7" s="27"/>
    </row>
    <row r="8" spans="2:11" x14ac:dyDescent="0.2">
      <c r="B8" s="25"/>
      <c r="C8" s="26"/>
      <c r="D8" s="26"/>
      <c r="E8" s="26"/>
      <c r="F8" s="26"/>
      <c r="G8" s="26"/>
      <c r="H8" s="26"/>
      <c r="I8" s="26"/>
      <c r="J8" s="26"/>
      <c r="K8" s="27"/>
    </row>
    <row r="9" spans="2:11" x14ac:dyDescent="0.2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7"/>
    </row>
    <row r="11" spans="2:11" x14ac:dyDescent="0.2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7"/>
    </row>
    <row r="13" spans="2:11" x14ac:dyDescent="0.2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 x14ac:dyDescent="0.2"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6" spans="2:11" x14ac:dyDescent="0.2">
      <c r="B16" s="4" t="s">
        <v>9</v>
      </c>
      <c r="C16" s="5">
        <v>180</v>
      </c>
      <c r="D16" s="6" t="s">
        <v>10</v>
      </c>
    </row>
    <row r="17" spans="1:5" ht="17.25" x14ac:dyDescent="0.3">
      <c r="B17" s="7" t="s">
        <v>0</v>
      </c>
      <c r="C17" s="8">
        <v>90000</v>
      </c>
      <c r="D17" s="9" t="s">
        <v>34</v>
      </c>
    </row>
    <row r="18" spans="1:5" x14ac:dyDescent="0.2">
      <c r="B18" s="7" t="s">
        <v>2</v>
      </c>
      <c r="C18" s="10">
        <v>0.8</v>
      </c>
      <c r="D18" s="9"/>
    </row>
    <row r="19" spans="1:5" ht="17.25" x14ac:dyDescent="0.3">
      <c r="B19" s="7" t="s">
        <v>23</v>
      </c>
      <c r="C19" s="8">
        <f>+C18*C17</f>
        <v>72000</v>
      </c>
      <c r="D19" s="9" t="s">
        <v>1</v>
      </c>
    </row>
    <row r="20" spans="1:5" x14ac:dyDescent="0.2">
      <c r="B20" s="7" t="s">
        <v>13</v>
      </c>
      <c r="C20" s="10" t="s">
        <v>27</v>
      </c>
      <c r="D20" s="9"/>
    </row>
    <row r="21" spans="1:5" x14ac:dyDescent="0.2">
      <c r="B21" s="7" t="s">
        <v>37</v>
      </c>
      <c r="C21" s="11">
        <v>4114.08</v>
      </c>
      <c r="D21" s="9" t="s">
        <v>4</v>
      </c>
    </row>
    <row r="22" spans="1:5" x14ac:dyDescent="0.2">
      <c r="B22" s="7" t="s">
        <v>47</v>
      </c>
      <c r="C22" s="12">
        <v>2.138E-2</v>
      </c>
      <c r="D22" s="9" t="s">
        <v>5</v>
      </c>
    </row>
    <row r="23" spans="1:5" x14ac:dyDescent="0.2">
      <c r="B23" s="13" t="s">
        <v>49</v>
      </c>
      <c r="C23" s="14">
        <v>-3.4329E-3</v>
      </c>
      <c r="D23" s="15" t="s">
        <v>6</v>
      </c>
    </row>
    <row r="24" spans="1:5" x14ac:dyDescent="0.2">
      <c r="A24" s="21"/>
      <c r="B24" s="21"/>
      <c r="C24" s="16"/>
      <c r="D24" s="21"/>
      <c r="E24" s="21"/>
    </row>
    <row r="25" spans="1:5" x14ac:dyDescent="0.2">
      <c r="A25" s="21"/>
      <c r="B25" s="4" t="s">
        <v>7</v>
      </c>
      <c r="C25" s="5" t="s">
        <v>19</v>
      </c>
      <c r="D25" s="6"/>
      <c r="E25" s="21"/>
    </row>
    <row r="26" spans="1:5" x14ac:dyDescent="0.2">
      <c r="A26" s="21"/>
      <c r="B26" s="13" t="s">
        <v>8</v>
      </c>
      <c r="C26" s="18">
        <f>+C21*((1+C22)/(1+C23))^(C16/365)</f>
        <v>4164.2805286543535</v>
      </c>
      <c r="D26" s="15" t="s">
        <v>4</v>
      </c>
      <c r="E26" s="21"/>
    </row>
    <row r="27" spans="1:5" x14ac:dyDescent="0.2">
      <c r="A27" s="21"/>
      <c r="B27" s="21"/>
      <c r="C27" s="16"/>
      <c r="D27" s="21"/>
      <c r="E27" s="21"/>
    </row>
    <row r="28" spans="1:5" x14ac:dyDescent="0.2">
      <c r="B28" s="4" t="s">
        <v>11</v>
      </c>
      <c r="C28" s="5" t="s">
        <v>35</v>
      </c>
      <c r="D28" s="6"/>
    </row>
    <row r="29" spans="1:5" x14ac:dyDescent="0.2">
      <c r="B29" s="7" t="s">
        <v>37</v>
      </c>
      <c r="C29" s="11">
        <v>4001.57</v>
      </c>
      <c r="D29" s="9"/>
    </row>
    <row r="30" spans="1:5" x14ac:dyDescent="0.2">
      <c r="B30" s="7"/>
      <c r="C30" s="16"/>
      <c r="D30" s="9"/>
    </row>
    <row r="31" spans="1:5" x14ac:dyDescent="0.2">
      <c r="B31" s="7" t="s">
        <v>31</v>
      </c>
      <c r="C31" s="19">
        <f>-C29*C17</f>
        <v>-360141300</v>
      </c>
      <c r="D31" s="9" t="s">
        <v>4</v>
      </c>
    </row>
    <row r="32" spans="1:5" x14ac:dyDescent="0.2">
      <c r="B32" s="7" t="s">
        <v>24</v>
      </c>
      <c r="C32" s="19">
        <f>-(C26-C29)*C19</f>
        <v>-11715158.063113438</v>
      </c>
      <c r="D32" s="9" t="s">
        <v>4</v>
      </c>
    </row>
    <row r="33" spans="2:4" x14ac:dyDescent="0.2">
      <c r="B33" s="7" t="s">
        <v>25</v>
      </c>
      <c r="C33" s="19">
        <f>SUM(C31:C32)</f>
        <v>-371856458.06311345</v>
      </c>
      <c r="D33" s="9"/>
    </row>
    <row r="34" spans="2:4" x14ac:dyDescent="0.2">
      <c r="B34" s="7"/>
      <c r="C34" s="19"/>
      <c r="D34" s="9"/>
    </row>
    <row r="35" spans="2:4" x14ac:dyDescent="0.2">
      <c r="B35" s="13" t="s">
        <v>26</v>
      </c>
      <c r="C35" s="18">
        <f>-C33/C17</f>
        <v>4131.7384229234831</v>
      </c>
      <c r="D35" s="15" t="s">
        <v>4</v>
      </c>
    </row>
    <row r="36" spans="2:4" x14ac:dyDescent="0.2">
      <c r="C36" s="3"/>
    </row>
    <row r="37" spans="2:4" x14ac:dyDescent="0.2">
      <c r="C37" s="3"/>
    </row>
  </sheetData>
  <mergeCells count="1">
    <mergeCell ref="B1:K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Ejercicio No. 1.</vt:lpstr>
      <vt:lpstr>Ejercicio No. 2.</vt:lpstr>
      <vt:lpstr>Ejercicio No. 3.</vt:lpstr>
      <vt:lpstr>Ejercicio No. 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2020-07-09T04:04:12Z</dcterms:created>
  <dcterms:modified xsi:type="dcterms:W3CDTF">2020-11-04T15:44:21Z</dcterms:modified>
</cp:coreProperties>
</file>