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\Dropbox\UNAL\ADMINISTRACIÓN DE INVERSIONES\Bonos\"/>
    </mc:Choice>
  </mc:AlternateContent>
  <xr:revisionPtr revIDLastSave="0" documentId="13_ncr:1_{5462D1B0-2D6A-4429-B147-1CCDA3EB8204}" xr6:coauthVersionLast="47" xr6:coauthVersionMax="47" xr10:uidLastSave="{00000000-0000-0000-0000-000000000000}"/>
  <bookViews>
    <workbookView xWindow="-120" yWindow="-120" windowWidth="29040" windowHeight="15840" xr2:uid="{B8F3D468-592C-4C19-9A47-BB37179D8A5A}"/>
  </bookViews>
  <sheets>
    <sheet name="TFIT08261125" sheetId="1" r:id="rId1"/>
    <sheet name="TIDISDVL" sheetId="2" r:id="rId2"/>
  </sheets>
  <definedNames>
    <definedName name="solver_eng" localSheetId="1" hidden="1">1</definedName>
    <definedName name="solver_neg" localSheetId="1" hidden="1">1</definedName>
    <definedName name="solver_num" localSheetId="1" hidden="1">0</definedName>
    <definedName name="solver_opt" localSheetId="1" hidden="1">TIDISDVL!$B$12</definedName>
    <definedName name="solver_typ" localSheetId="1" hidden="1">1</definedName>
    <definedName name="solver_val" localSheetId="1" hidden="1">0</definedName>
    <definedName name="solver_ver" localSheetId="1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2" l="1"/>
  <c r="F21" i="2" s="1"/>
  <c r="H18" i="2"/>
  <c r="F24" i="2"/>
  <c r="E21" i="2" l="1"/>
  <c r="C21" i="2"/>
  <c r="B15" i="2"/>
  <c r="D21" i="1"/>
  <c r="D22" i="1"/>
  <c r="D20" i="1"/>
  <c r="F25" i="1"/>
  <c r="C22" i="1"/>
  <c r="C21" i="1"/>
  <c r="C20" i="1"/>
  <c r="B10" i="1"/>
  <c r="E22" i="1" s="1"/>
  <c r="F22" i="2" l="1"/>
  <c r="E20" i="1"/>
  <c r="F20" i="1" s="1"/>
  <c r="E21" i="1"/>
  <c r="F21" i="1" s="1"/>
  <c r="F22" i="1"/>
  <c r="F23" i="1" l="1"/>
</calcChain>
</file>

<file path=xl/sharedStrings.xml><?xml version="1.0" encoding="utf-8"?>
<sst xmlns="http://schemas.openxmlformats.org/spreadsheetml/2006/main" count="43" uniqueCount="25">
  <si>
    <t>Referencia</t>
  </si>
  <si>
    <t>Precio sucio</t>
  </si>
  <si>
    <t>Rendimiento</t>
  </si>
  <si>
    <t>Nominal</t>
  </si>
  <si>
    <t>Tasa cupón</t>
  </si>
  <si>
    <t>Cupón</t>
  </si>
  <si>
    <t>Frecuencia cupón</t>
  </si>
  <si>
    <t>Anual</t>
  </si>
  <si>
    <t>Vencimiento</t>
  </si>
  <si>
    <t>Liquidación</t>
  </si>
  <si>
    <t>TFIT08261125</t>
  </si>
  <si>
    <t>Fechas</t>
  </si>
  <si>
    <t>Días</t>
  </si>
  <si>
    <t>Años</t>
  </si>
  <si>
    <t>Flujo de Caja</t>
  </si>
  <si>
    <t>VP FC</t>
  </si>
  <si>
    <t>Próximo cupón</t>
  </si>
  <si>
    <t>Precio limpio</t>
  </si>
  <si>
    <t>=&gt;PRECIO(fecha liquidación; fecha vencimiento; tasa cupón; TIR; 100; 1; 1)</t>
  </si>
  <si>
    <t>Base</t>
  </si>
  <si>
    <t>TIDIS-TIT.DEVOLUCION IMPUESTOS</t>
  </si>
  <si>
    <t>TIDISDVL</t>
  </si>
  <si>
    <t>Buscar objetivo</t>
  </si>
  <si>
    <t>Cantidad</t>
  </si>
  <si>
    <t>Volumen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</si>
</sst>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\ #,##0;[Red]\-&quot;$&quot;\ #,##0"/>
    <numFmt numFmtId="8" formatCode="&quot;$&quot;\ #,##0.00;[Red]\-&quot;$&quot;\ #,##0.00"/>
    <numFmt numFmtId="164" formatCode="0.000"/>
    <numFmt numFmtId="168" formatCode="0.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8" fontId="0" fillId="0" borderId="0" xfId="0" applyNumberFormat="1"/>
    <xf numFmtId="8" fontId="0" fillId="0" borderId="0" xfId="0" applyNumberFormat="1"/>
    <xf numFmtId="0" fontId="1" fillId="0" borderId="0" xfId="0" applyFont="1" applyAlignment="1"/>
    <xf numFmtId="164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center"/>
    </xf>
    <xf numFmtId="8" fontId="2" fillId="0" borderId="0" xfId="0" applyNumberFormat="1" applyFont="1"/>
    <xf numFmtId="10" fontId="2" fillId="2" borderId="0" xfId="0" applyNumberFormat="1" applyFont="1" applyFill="1" applyAlignment="1">
      <alignment horizontal="center" vertical="center"/>
    </xf>
    <xf numFmtId="6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168728</xdr:colOff>
      <xdr:row>20</xdr:row>
      <xdr:rowOff>10886</xdr:rowOff>
    </xdr:from>
    <xdr:to>
      <xdr:col>10</xdr:col>
      <xdr:colOff>381000</xdr:colOff>
      <xdr:row>22</xdr:row>
      <xdr:rowOff>123483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CuadroTexto 42">
              <a:extLst>
                <a:ext uri="{FF2B5EF4-FFF2-40B4-BE49-F238E27FC236}">
                  <a16:creationId xmlns:a16="http://schemas.microsoft.com/office/drawing/2014/main" id="{B91FBE5E-32C7-4D70-A76F-C9A9C4AD1488}"/>
                </a:ext>
              </a:extLst>
            </xdr:cNvPr>
            <xdr:cNvSpPr txBox="1"/>
          </xdr:nvSpPr>
          <xdr:spPr>
            <a:xfrm>
              <a:off x="6308271" y="3820886"/>
              <a:ext cx="3260272" cy="49359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CO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Precio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sucio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CO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nary>
                      <m:naryPr>
                        <m:chr m:val="∑"/>
                        <m:ctrlPr>
                          <a:rPr lang="es-CO" sz="1050" b="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nor/>
                            <m:brk m:alnAt="23"/>
                          </m:rPr>
                          <a:rPr lang="es-CO" sz="105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</m:t>
                        </m:r>
                        <m:r>
                          <m:rPr>
                            <m:nor/>
                          </m:rPr>
                          <a:rPr lang="es-CO" sz="105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=1</m:t>
                        </m:r>
                      </m:sub>
                      <m:sup>
                        <m:r>
                          <m:rPr>
                            <m:nor/>
                          </m:rPr>
                          <a:rPr lang="es-CO" sz="105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n</m:t>
                        </m:r>
                      </m:sup>
                      <m:e>
                        <m:f>
                          <m:fPr>
                            <m:ctrlPr>
                              <a:rPr lang="es-CO" sz="105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m:rPr>
                                <m:nor/>
                              </m:rPr>
                              <a:rPr lang="es-CO" sz="1050" b="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Cupones</m:t>
                            </m:r>
                          </m:num>
                          <m:den>
                            <m:sSup>
                              <m:sSupPr>
                                <m:ctrlPr>
                                  <a:rPr lang="es-CO" sz="1050" b="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m:rPr>
                                    <m:nor/>
                                  </m:rPr>
                                  <a:rPr lang="es-CO" sz="1050" b="0" i="0">
                                    <a:latin typeface="Tahoma" panose="020B0604030504040204" pitchFamily="34" charset="0"/>
                                    <a:ea typeface="Tahoma" panose="020B0604030504040204" pitchFamily="34" charset="0"/>
                                    <a:cs typeface="Tahoma" panose="020B0604030504040204" pitchFamily="34" charset="0"/>
                                  </a:rPr>
                                  <m:t>(1</m:t>
                                </m:r>
                                <m:r>
                                  <m:rPr>
                                    <m:nor/>
                                  </m:rPr>
                                  <a:rPr lang="es-MX" sz="1050" b="0" i="0">
                                    <a:latin typeface="Tahoma" panose="020B0604030504040204" pitchFamily="34" charset="0"/>
                                    <a:ea typeface="Tahoma" panose="020B0604030504040204" pitchFamily="34" charset="0"/>
                                    <a:cs typeface="Tahoma" panose="020B0604030504040204" pitchFamily="34" charset="0"/>
                                  </a:rPr>
                                  <m:t> </m:t>
                                </m:r>
                                <m:r>
                                  <m:rPr>
                                    <m:nor/>
                                  </m:rPr>
                                  <a:rPr lang="es-CO" sz="1050" b="0" i="0">
                                    <a:latin typeface="Tahoma" panose="020B0604030504040204" pitchFamily="34" charset="0"/>
                                    <a:ea typeface="Tahoma" panose="020B0604030504040204" pitchFamily="34" charset="0"/>
                                    <a:cs typeface="Tahoma" panose="020B0604030504040204" pitchFamily="34" charset="0"/>
                                  </a:rPr>
                                  <m:t>+</m:t>
                                </m:r>
                                <m:r>
                                  <m:rPr>
                                    <m:nor/>
                                  </m:rPr>
                                  <a:rPr lang="es-MX" sz="1050" b="0" i="0">
                                    <a:latin typeface="Tahoma" panose="020B0604030504040204" pitchFamily="34" charset="0"/>
                                    <a:ea typeface="Tahoma" panose="020B0604030504040204" pitchFamily="34" charset="0"/>
                                    <a:cs typeface="Tahoma" panose="020B0604030504040204" pitchFamily="34" charset="0"/>
                                  </a:rPr>
                                  <m:t> </m:t>
                                </m:r>
                                <m:r>
                                  <m:rPr>
                                    <m:nor/>
                                  </m:rPr>
                                  <a:rPr lang="es-CO" sz="1050" b="0" i="0">
                                    <a:latin typeface="Tahoma" panose="020B0604030504040204" pitchFamily="34" charset="0"/>
                                    <a:ea typeface="Tahoma" panose="020B0604030504040204" pitchFamily="34" charset="0"/>
                                    <a:cs typeface="Tahoma" panose="020B0604030504040204" pitchFamily="34" charset="0"/>
                                  </a:rPr>
                                  <m:t>TIR</m:t>
                                </m:r>
                                <m:r>
                                  <m:rPr>
                                    <m:nor/>
                                  </m:rPr>
                                  <a:rPr lang="es-CO" sz="1050" b="0" i="0">
                                    <a:latin typeface="Tahoma" panose="020B0604030504040204" pitchFamily="34" charset="0"/>
                                    <a:ea typeface="Tahoma" panose="020B0604030504040204" pitchFamily="34" charset="0"/>
                                    <a:cs typeface="Tahoma" panose="020B0604030504040204" pitchFamily="34" charset="0"/>
                                  </a:rPr>
                                  <m:t>)</m:t>
                                </m:r>
                              </m:e>
                              <m:sup>
                                <m:r>
                                  <m:rPr>
                                    <m:nor/>
                                  </m:rPr>
                                  <a:rPr lang="es-CO" sz="1050" b="0" i="0">
                                    <a:latin typeface="Tahoma" panose="020B0604030504040204" pitchFamily="34" charset="0"/>
                                    <a:ea typeface="Tahoma" panose="020B0604030504040204" pitchFamily="34" charset="0"/>
                                    <a:cs typeface="Tahoma" panose="020B0604030504040204" pitchFamily="34" charset="0"/>
                                  </a:rPr>
                                  <m:t>t</m:t>
                                </m:r>
                              </m:sup>
                            </m:sSup>
                          </m:den>
                        </m:f>
                        <m:r>
                          <m:rPr>
                            <m:nor/>
                          </m:rPr>
                          <a:rPr lang="es-MX" sz="1050" b="0" i="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CO" sz="105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+</m:t>
                        </m:r>
                        <m:r>
                          <m:rPr>
                            <m:nor/>
                          </m:rPr>
                          <a:rPr lang="es-MX" sz="105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f>
                          <m:fPr>
                            <m:ctrlPr>
                              <a:rPr lang="es-CO" sz="105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m:rPr>
                                <m:nor/>
                              </m:rPr>
                              <a:rPr lang="es-CO" sz="1050" b="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Valor</m:t>
                            </m:r>
                            <m:r>
                              <m:rPr>
                                <m:nor/>
                              </m:rPr>
                              <a:rPr lang="es-CO" sz="1050" b="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 </m:t>
                            </m:r>
                            <m:r>
                              <m:rPr>
                                <m:nor/>
                              </m:rPr>
                              <a:rPr lang="es-CO" sz="1050" b="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nominal</m:t>
                            </m:r>
                          </m:num>
                          <m:den>
                            <m:sSup>
                              <m:sSupPr>
                                <m:ctrlPr>
                                  <a:rPr lang="es-CO" sz="1050" b="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m:rPr>
                                    <m:nor/>
                                  </m:rPr>
                                  <a:rPr lang="es-CO" sz="1050" b="0" i="0">
                                    <a:latin typeface="Tahoma" panose="020B0604030504040204" pitchFamily="34" charset="0"/>
                                    <a:ea typeface="Tahoma" panose="020B0604030504040204" pitchFamily="34" charset="0"/>
                                    <a:cs typeface="Tahoma" panose="020B0604030504040204" pitchFamily="34" charset="0"/>
                                  </a:rPr>
                                  <m:t>(1</m:t>
                                </m:r>
                                <m:r>
                                  <m:rPr>
                                    <m:nor/>
                                  </m:rPr>
                                  <a:rPr lang="es-MX" sz="1050" b="0" i="0">
                                    <a:latin typeface="Tahoma" panose="020B0604030504040204" pitchFamily="34" charset="0"/>
                                    <a:ea typeface="Tahoma" panose="020B0604030504040204" pitchFamily="34" charset="0"/>
                                    <a:cs typeface="Tahoma" panose="020B0604030504040204" pitchFamily="34" charset="0"/>
                                  </a:rPr>
                                  <m:t> </m:t>
                                </m:r>
                                <m:r>
                                  <m:rPr>
                                    <m:nor/>
                                  </m:rPr>
                                  <a:rPr lang="es-CO" sz="1050" b="0" i="0">
                                    <a:latin typeface="Tahoma" panose="020B0604030504040204" pitchFamily="34" charset="0"/>
                                    <a:ea typeface="Tahoma" panose="020B0604030504040204" pitchFamily="34" charset="0"/>
                                    <a:cs typeface="Tahoma" panose="020B0604030504040204" pitchFamily="34" charset="0"/>
                                  </a:rPr>
                                  <m:t>+</m:t>
                                </m:r>
                                <m:r>
                                  <m:rPr>
                                    <m:nor/>
                                  </m:rPr>
                                  <a:rPr lang="es-MX" sz="1050" b="0" i="0">
                                    <a:latin typeface="Tahoma" panose="020B0604030504040204" pitchFamily="34" charset="0"/>
                                    <a:ea typeface="Tahoma" panose="020B0604030504040204" pitchFamily="34" charset="0"/>
                                    <a:cs typeface="Tahoma" panose="020B0604030504040204" pitchFamily="34" charset="0"/>
                                  </a:rPr>
                                  <m:t> </m:t>
                                </m:r>
                                <m:r>
                                  <m:rPr>
                                    <m:nor/>
                                  </m:rPr>
                                  <a:rPr lang="es-CO" sz="1050" b="0" i="0">
                                    <a:latin typeface="Tahoma" panose="020B0604030504040204" pitchFamily="34" charset="0"/>
                                    <a:ea typeface="Tahoma" panose="020B0604030504040204" pitchFamily="34" charset="0"/>
                                    <a:cs typeface="Tahoma" panose="020B0604030504040204" pitchFamily="34" charset="0"/>
                                  </a:rPr>
                                  <m:t>TIR</m:t>
                                </m:r>
                                <m:r>
                                  <m:rPr>
                                    <m:nor/>
                                  </m:rPr>
                                  <a:rPr lang="es-CO" sz="1050" b="0" i="0">
                                    <a:latin typeface="Tahoma" panose="020B0604030504040204" pitchFamily="34" charset="0"/>
                                    <a:ea typeface="Tahoma" panose="020B0604030504040204" pitchFamily="34" charset="0"/>
                                    <a:cs typeface="Tahoma" panose="020B0604030504040204" pitchFamily="34" charset="0"/>
                                  </a:rPr>
                                  <m:t>)</m:t>
                                </m:r>
                              </m:e>
                              <m:sup>
                                <m:r>
                                  <m:rPr>
                                    <m:nor/>
                                  </m:rPr>
                                  <a:rPr lang="es-CO" sz="1050" b="0" i="0">
                                    <a:latin typeface="Tahoma" panose="020B0604030504040204" pitchFamily="34" charset="0"/>
                                    <a:ea typeface="Tahoma" panose="020B0604030504040204" pitchFamily="34" charset="0"/>
                                    <a:cs typeface="Tahoma" panose="020B0604030504040204" pitchFamily="34" charset="0"/>
                                  </a:rPr>
                                  <m:t>n</m:t>
                                </m:r>
                              </m:sup>
                            </m:sSup>
                          </m:den>
                        </m:f>
                      </m:e>
                    </m:nary>
                  </m:oMath>
                </m:oMathPara>
              </a14:m>
              <a:endParaRPr lang="es-CO" sz="105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2" name="CuadroTexto 42">
              <a:extLst>
                <a:ext uri="{FF2B5EF4-FFF2-40B4-BE49-F238E27FC236}">
                  <a16:creationId xmlns:a16="http://schemas.microsoft.com/office/drawing/2014/main" id="{B91FBE5E-32C7-4D70-A76F-C9A9C4AD1488}"/>
                </a:ext>
              </a:extLst>
            </xdr:cNvPr>
            <xdr:cNvSpPr txBox="1"/>
          </xdr:nvSpPr>
          <xdr:spPr>
            <a:xfrm>
              <a:off x="6308271" y="3820886"/>
              <a:ext cx="3260272" cy="49359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CO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"Precio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sucio </a:t>
              </a:r>
              <a:r>
                <a:rPr lang="es-CO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=" </a:t>
              </a:r>
              <a:r>
                <a:rPr lang="es-CO" sz="1050" b="0" i="0">
                  <a:latin typeface="Cambria Math" panose="02040503050406030204" pitchFamily="18" charset="0"/>
                </a:rPr>
                <a:t>∑_"</a:t>
              </a:r>
              <a:r>
                <a:rPr lang="es-CO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t=1</a:t>
              </a:r>
              <a:r>
                <a:rPr lang="es-CO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^"</a:t>
              </a:r>
              <a:r>
                <a:rPr lang="es-CO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n</a:t>
              </a:r>
              <a:r>
                <a:rPr lang="es-CO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▒〖"</a:t>
              </a:r>
              <a:r>
                <a:rPr lang="es-CO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Cupones</a:t>
              </a:r>
              <a:r>
                <a:rPr lang="es-CO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/〖"</a:t>
              </a:r>
              <a:r>
                <a:rPr lang="es-CO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(1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+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TIR)</a:t>
              </a:r>
              <a:r>
                <a:rPr lang="es-CO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〗^"</a:t>
              </a:r>
              <a:r>
                <a:rPr lang="es-CO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CO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"</a:t>
              </a:r>
              <a:r>
                <a:rPr lang="es-MX" sz="1050" b="0" i="0">
                  <a:latin typeface="Cambria Math" panose="02040503050406030204" pitchFamily="18" charset="0"/>
                </a:rPr>
                <a:t> </a:t>
              </a:r>
              <a:r>
                <a:rPr lang="es-CO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+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"</a:t>
              </a:r>
              <a:r>
                <a:rPr lang="es-CO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Valor nominal</a:t>
              </a:r>
              <a:r>
                <a:rPr lang="es-CO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/〖"</a:t>
              </a:r>
              <a:r>
                <a:rPr lang="es-CO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(1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+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TIR)</a:t>
              </a:r>
              <a:r>
                <a:rPr lang="es-CO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〗^"</a:t>
              </a:r>
              <a:r>
                <a:rPr lang="es-CO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n</a:t>
              </a:r>
              <a:r>
                <a:rPr lang="es-CO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〗</a:t>
              </a:r>
              <a:endParaRPr lang="es-CO" sz="105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240714</xdr:colOff>
      <xdr:row>2</xdr:row>
      <xdr:rowOff>173685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3A5AF5A-6529-380A-C1DD-7F510D0D33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904257" cy="554685"/>
        </a:xfrm>
        <a:prstGeom prst="rect">
          <a:avLst/>
        </a:prstGeom>
      </xdr:spPr>
    </xdr:pic>
    <xdr:clientData/>
  </xdr:twoCellAnchor>
  <xdr:twoCellAnchor editAs="oneCell">
    <xdr:from>
      <xdr:col>4</xdr:col>
      <xdr:colOff>789166</xdr:colOff>
      <xdr:row>3</xdr:row>
      <xdr:rowOff>114299</xdr:rowOff>
    </xdr:from>
    <xdr:to>
      <xdr:col>8</xdr:col>
      <xdr:colOff>649965</xdr:colOff>
      <xdr:row>17</xdr:row>
      <xdr:rowOff>9320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BC27D042-DA22-A95B-88AE-2392893268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94416" y="685799"/>
          <a:ext cx="3623174" cy="25620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5443</xdr:rowOff>
    </xdr:from>
    <xdr:to>
      <xdr:col>6</xdr:col>
      <xdr:colOff>533400</xdr:colOff>
      <xdr:row>4</xdr:row>
      <xdr:rowOff>177417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6E1EDA2-AABF-99F7-16EB-201C9BCB13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5057"/>
          <a:ext cx="6117771" cy="71081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</xdr:row>
      <xdr:rowOff>48987</xdr:rowOff>
    </xdr:from>
    <xdr:to>
      <xdr:col>7</xdr:col>
      <xdr:colOff>700634</xdr:colOff>
      <xdr:row>7</xdr:row>
      <xdr:rowOff>161192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0F8DBB1-7C14-9FD7-A105-9A5CBD2C2C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47058"/>
          <a:ext cx="7591291" cy="4714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8E3CD-DEC3-4C1A-B257-FEE862C9BC88}">
  <dimension ref="A5:I34"/>
  <sheetViews>
    <sheetView showGridLines="0" tabSelected="1" zoomScale="160" zoomScaleNormal="160" workbookViewId="0">
      <selection activeCell="B5" sqref="B5"/>
    </sheetView>
  </sheetViews>
  <sheetFormatPr baseColWidth="10" defaultRowHeight="15" x14ac:dyDescent="0.25"/>
  <cols>
    <col min="1" max="1" width="17.5703125" bestFit="1" customWidth="1"/>
    <col min="2" max="2" width="17.7109375" bestFit="1" customWidth="1"/>
    <col min="3" max="3" width="11.85546875" bestFit="1" customWidth="1"/>
    <col min="5" max="5" width="21.7109375" customWidth="1"/>
    <col min="6" max="6" width="11.85546875" bestFit="1" customWidth="1"/>
    <col min="9" max="9" width="17.42578125" bestFit="1" customWidth="1"/>
  </cols>
  <sheetData>
    <row r="5" spans="1:9" x14ac:dyDescent="0.25">
      <c r="A5" s="1" t="s">
        <v>0</v>
      </c>
      <c r="B5" s="2" t="s">
        <v>10</v>
      </c>
    </row>
    <row r="6" spans="1:9" x14ac:dyDescent="0.25">
      <c r="A6" s="3" t="s">
        <v>17</v>
      </c>
      <c r="B6" s="4">
        <v>91.781000000000006</v>
      </c>
    </row>
    <row r="7" spans="1:9" x14ac:dyDescent="0.25">
      <c r="A7" s="3" t="s">
        <v>2</v>
      </c>
      <c r="B7" s="5">
        <v>0.108</v>
      </c>
    </row>
    <row r="8" spans="1:9" x14ac:dyDescent="0.25">
      <c r="A8" s="3" t="s">
        <v>3</v>
      </c>
      <c r="B8" s="6">
        <v>100</v>
      </c>
    </row>
    <row r="9" spans="1:9" x14ac:dyDescent="0.25">
      <c r="A9" s="3" t="s">
        <v>4</v>
      </c>
      <c r="B9" s="7">
        <v>6.25E-2</v>
      </c>
    </row>
    <row r="10" spans="1:9" x14ac:dyDescent="0.25">
      <c r="A10" s="3" t="s">
        <v>5</v>
      </c>
      <c r="B10" s="6">
        <f>+B9*B8</f>
        <v>6.25</v>
      </c>
    </row>
    <row r="11" spans="1:9" x14ac:dyDescent="0.25">
      <c r="A11" s="3" t="s">
        <v>6</v>
      </c>
      <c r="B11" s="6" t="s">
        <v>7</v>
      </c>
    </row>
    <row r="12" spans="1:9" x14ac:dyDescent="0.25">
      <c r="A12" s="3" t="s">
        <v>8</v>
      </c>
      <c r="B12" s="8">
        <v>45987</v>
      </c>
    </row>
    <row r="13" spans="1:9" x14ac:dyDescent="0.25">
      <c r="A13" s="3" t="s">
        <v>9</v>
      </c>
      <c r="B13" s="8">
        <v>45217</v>
      </c>
    </row>
    <row r="14" spans="1:9" x14ac:dyDescent="0.25">
      <c r="A14" s="3" t="s">
        <v>19</v>
      </c>
      <c r="B14" s="18">
        <v>365</v>
      </c>
      <c r="I14" s="15"/>
    </row>
    <row r="15" spans="1:9" x14ac:dyDescent="0.25">
      <c r="A15" s="3"/>
      <c r="B15" s="8"/>
    </row>
    <row r="16" spans="1:9" x14ac:dyDescent="0.25">
      <c r="A16" s="3"/>
      <c r="B16" s="8"/>
    </row>
    <row r="17" spans="1:7" x14ac:dyDescent="0.25">
      <c r="A17" s="3"/>
      <c r="B17" s="8"/>
    </row>
    <row r="19" spans="1:7" x14ac:dyDescent="0.25">
      <c r="A19" s="3"/>
      <c r="B19" s="2" t="s">
        <v>11</v>
      </c>
      <c r="C19" s="2" t="s">
        <v>12</v>
      </c>
      <c r="D19" s="2" t="s">
        <v>13</v>
      </c>
      <c r="E19" s="2" t="s">
        <v>14</v>
      </c>
      <c r="F19" s="2" t="s">
        <v>15</v>
      </c>
    </row>
    <row r="20" spans="1:7" x14ac:dyDescent="0.25">
      <c r="A20" s="3" t="s">
        <v>16</v>
      </c>
      <c r="B20" s="9">
        <v>45256</v>
      </c>
      <c r="C20" s="12">
        <f>+B20-$B$13</f>
        <v>39</v>
      </c>
      <c r="D20" s="12">
        <f>+C20/$B$14</f>
        <v>0.10684931506849316</v>
      </c>
      <c r="E20" s="10">
        <f>+$B$10</f>
        <v>6.25</v>
      </c>
      <c r="F20" s="11">
        <f>+E20/(1+$B$7)^D20</f>
        <v>6.1818857504015208</v>
      </c>
    </row>
    <row r="21" spans="1:7" x14ac:dyDescent="0.25">
      <c r="A21" s="3"/>
      <c r="B21" s="9">
        <v>45622</v>
      </c>
      <c r="C21" s="12">
        <f>+B21-$B$13</f>
        <v>405</v>
      </c>
      <c r="D21" s="12">
        <f t="shared" ref="D21:D22" si="0">+C21/$B$14</f>
        <v>1.1095890410958904</v>
      </c>
      <c r="E21" s="10">
        <f>+$B$10</f>
        <v>6.25</v>
      </c>
      <c r="F21" s="11">
        <f t="shared" ref="F21:F22" si="1">+E21/(1+$B$7)^D21</f>
        <v>5.5777518293975659</v>
      </c>
    </row>
    <row r="22" spans="1:7" x14ac:dyDescent="0.25">
      <c r="A22" s="3"/>
      <c r="B22" s="9">
        <v>45987</v>
      </c>
      <c r="C22" s="12">
        <f>+B22-$B$13</f>
        <v>770</v>
      </c>
      <c r="D22" s="12">
        <f t="shared" si="0"/>
        <v>2.1095890410958904</v>
      </c>
      <c r="E22" s="10">
        <f>+$B$10+B8</f>
        <v>106.25</v>
      </c>
      <c r="F22" s="11">
        <f t="shared" si="1"/>
        <v>85.579224819276732</v>
      </c>
    </row>
    <row r="23" spans="1:7" x14ac:dyDescent="0.25">
      <c r="A23" s="3"/>
      <c r="B23" s="9"/>
      <c r="C23" s="12"/>
      <c r="D23" s="10"/>
      <c r="E23" s="2" t="s">
        <v>1</v>
      </c>
      <c r="F23" s="13">
        <f>SUM(F20:F22)</f>
        <v>97.338862399075822</v>
      </c>
    </row>
    <row r="25" spans="1:7" x14ac:dyDescent="0.25">
      <c r="E25" s="2" t="s">
        <v>17</v>
      </c>
      <c r="F25" s="13">
        <f>+PRICE(B13,B12,B9,B7,B8,1,1)</f>
        <v>91.782287226586988</v>
      </c>
      <c r="G25" s="17" t="s">
        <v>18</v>
      </c>
    </row>
    <row r="26" spans="1:7" x14ac:dyDescent="0.25">
      <c r="E26" s="16"/>
      <c r="F26" s="16"/>
    </row>
    <row r="27" spans="1:7" x14ac:dyDescent="0.25">
      <c r="E27" s="3"/>
      <c r="F27" s="9"/>
    </row>
    <row r="28" spans="1:7" x14ac:dyDescent="0.25">
      <c r="E28" s="3"/>
      <c r="F28" s="9"/>
    </row>
    <row r="29" spans="1:7" x14ac:dyDescent="0.25">
      <c r="E29" s="3"/>
      <c r="F29" s="10"/>
    </row>
    <row r="30" spans="1:7" x14ac:dyDescent="0.25">
      <c r="E30" s="3"/>
      <c r="F30" s="10"/>
    </row>
    <row r="31" spans="1:7" x14ac:dyDescent="0.25">
      <c r="E31" s="2"/>
      <c r="F31" s="2"/>
    </row>
    <row r="32" spans="1:7" x14ac:dyDescent="0.25">
      <c r="E32" s="2"/>
      <c r="F32" s="13"/>
    </row>
    <row r="34" spans="6:6" x14ac:dyDescent="0.25">
      <c r="F34" s="1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B35EC-9346-48B7-A67B-D6EF0B360BC2}">
  <dimension ref="A1:H24"/>
  <sheetViews>
    <sheetView showGridLines="0" zoomScale="175" zoomScaleNormal="175" workbookViewId="0">
      <selection activeCell="B10" sqref="B10"/>
    </sheetView>
  </sheetViews>
  <sheetFormatPr baseColWidth="10" defaultRowHeight="14.25" x14ac:dyDescent="0.2"/>
  <cols>
    <col min="1" max="1" width="16.28515625" style="3" customWidth="1"/>
    <col min="2" max="2" width="17.7109375" style="3" bestFit="1" customWidth="1"/>
    <col min="3" max="3" width="11.85546875" style="3" bestFit="1" customWidth="1"/>
    <col min="4" max="4" width="11.42578125" style="3"/>
    <col min="5" max="5" width="15" style="3" bestFit="1" customWidth="1"/>
    <col min="6" max="6" width="11.42578125" style="3"/>
    <col min="7" max="7" width="19.5703125" style="3" bestFit="1" customWidth="1"/>
    <col min="8" max="8" width="16.5703125" style="3" bestFit="1" customWidth="1"/>
    <col min="9" max="16384" width="11.42578125" style="3"/>
  </cols>
  <sheetData>
    <row r="1" spans="1:3" x14ac:dyDescent="0.2">
      <c r="A1" s="1" t="s">
        <v>20</v>
      </c>
    </row>
    <row r="10" spans="1:3" x14ac:dyDescent="0.2">
      <c r="A10" s="1" t="s">
        <v>0</v>
      </c>
      <c r="B10" s="2" t="s">
        <v>21</v>
      </c>
    </row>
    <row r="11" spans="1:3" x14ac:dyDescent="0.2">
      <c r="A11" s="3" t="s">
        <v>17</v>
      </c>
      <c r="B11" s="4">
        <v>99</v>
      </c>
    </row>
    <row r="12" spans="1:3" x14ac:dyDescent="0.2">
      <c r="A12" s="3" t="s">
        <v>2</v>
      </c>
      <c r="B12" s="20">
        <v>1.024084507042256E-2</v>
      </c>
      <c r="C12" s="3" t="s">
        <v>22</v>
      </c>
    </row>
    <row r="13" spans="1:3" x14ac:dyDescent="0.2">
      <c r="A13" s="3" t="s">
        <v>3</v>
      </c>
      <c r="B13" s="6">
        <v>100</v>
      </c>
    </row>
    <row r="14" spans="1:3" x14ac:dyDescent="0.2">
      <c r="A14" s="3" t="s">
        <v>4</v>
      </c>
      <c r="B14" s="7">
        <v>0</v>
      </c>
    </row>
    <row r="15" spans="1:3" x14ac:dyDescent="0.2">
      <c r="A15" s="3" t="s">
        <v>5</v>
      </c>
      <c r="B15" s="6">
        <f>+B14*B13</f>
        <v>0</v>
      </c>
    </row>
    <row r="16" spans="1:3" x14ac:dyDescent="0.2">
      <c r="A16" s="3" t="s">
        <v>8</v>
      </c>
      <c r="B16" s="8">
        <v>45578</v>
      </c>
    </row>
    <row r="17" spans="1:8" x14ac:dyDescent="0.2">
      <c r="A17" s="3" t="s">
        <v>9</v>
      </c>
      <c r="B17" s="8">
        <v>45217</v>
      </c>
      <c r="G17" s="3" t="s">
        <v>23</v>
      </c>
      <c r="H17" s="21">
        <v>8299541000</v>
      </c>
    </row>
    <row r="18" spans="1:8" x14ac:dyDescent="0.2">
      <c r="A18" s="3" t="s">
        <v>19</v>
      </c>
      <c r="B18" s="18">
        <v>360</v>
      </c>
      <c r="G18" s="3" t="s">
        <v>24</v>
      </c>
      <c r="H18" s="21">
        <f>+H17*F24/100</f>
        <v>8216565104.342123</v>
      </c>
    </row>
    <row r="20" spans="1:8" x14ac:dyDescent="0.2">
      <c r="B20" s="2" t="s">
        <v>11</v>
      </c>
      <c r="C20" s="2" t="s">
        <v>12</v>
      </c>
      <c r="D20" s="2" t="s">
        <v>13</v>
      </c>
      <c r="E20" s="2" t="s">
        <v>14</v>
      </c>
      <c r="F20" s="2" t="s">
        <v>15</v>
      </c>
    </row>
    <row r="21" spans="1:8" x14ac:dyDescent="0.2">
      <c r="A21" s="3" t="s">
        <v>9</v>
      </c>
      <c r="B21" s="9">
        <v>45578</v>
      </c>
      <c r="C21" s="12">
        <f>+B21-B17</f>
        <v>361</v>
      </c>
      <c r="D21" s="12">
        <f>+C21/B18</f>
        <v>1.0027777777777778</v>
      </c>
      <c r="E21" s="10">
        <f>+B15+B13</f>
        <v>100</v>
      </c>
      <c r="F21" s="11">
        <f>+E21/(1+B12)^D21</f>
        <v>98.983495189372462</v>
      </c>
    </row>
    <row r="22" spans="1:8" x14ac:dyDescent="0.2">
      <c r="B22" s="9"/>
      <c r="C22" s="12"/>
      <c r="D22" s="10"/>
      <c r="E22" s="2" t="s">
        <v>1</v>
      </c>
      <c r="F22" s="13">
        <f>SUM(F21:F21)</f>
        <v>98.983495189372462</v>
      </c>
      <c r="G22" s="19"/>
    </row>
    <row r="24" spans="1:8" x14ac:dyDescent="0.2">
      <c r="E24" s="2" t="s">
        <v>17</v>
      </c>
      <c r="F24" s="13">
        <f>+PRICE(B17,B16,B14,B12,B13,1,2)</f>
        <v>99.000235125558419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TFIT08261125</vt:lpstr>
      <vt:lpstr>TIDISDVL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JIMÉNEZ</dc:creator>
  <cp:lastModifiedBy>MIGUEL JIMÉNEZ</cp:lastModifiedBy>
  <dcterms:created xsi:type="dcterms:W3CDTF">2023-10-18T14:44:12Z</dcterms:created>
  <dcterms:modified xsi:type="dcterms:W3CDTF">2023-10-18T15:44:42Z</dcterms:modified>
</cp:coreProperties>
</file>