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\Dropbox\UNAL\ADMINISTRACIÓN FINANCIERA\Excel\"/>
    </mc:Choice>
  </mc:AlternateContent>
  <xr:revisionPtr revIDLastSave="0" documentId="13_ncr:1_{98F9A19D-2ABB-4570-A80C-80B1F0A84697}" xr6:coauthVersionLast="47" xr6:coauthVersionMax="47" xr10:uidLastSave="{00000000-0000-0000-0000-000000000000}"/>
  <bookViews>
    <workbookView xWindow="-120" yWindow="-120" windowWidth="29040" windowHeight="15840" xr2:uid="{B59FCFD9-6AE1-4FCA-A269-5572FB0BD30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M32" i="1"/>
  <c r="N32" i="1"/>
  <c r="O32" i="1"/>
  <c r="K32" i="1"/>
  <c r="K30" i="1"/>
  <c r="L31" i="1" s="1"/>
  <c r="L30" i="1"/>
  <c r="M30" i="1"/>
  <c r="N31" i="1" s="1"/>
  <c r="N30" i="1"/>
  <c r="O30" i="1"/>
  <c r="J30" i="1"/>
  <c r="L24" i="1"/>
  <c r="L25" i="1" s="1"/>
  <c r="L26" i="1" s="1"/>
  <c r="M24" i="1"/>
  <c r="N24" i="1"/>
  <c r="O24" i="1"/>
  <c r="K24" i="1"/>
  <c r="N25" i="1"/>
  <c r="N26" i="1" s="1"/>
  <c r="L23" i="1"/>
  <c r="M23" i="1"/>
  <c r="N23" i="1"/>
  <c r="O23" i="1"/>
  <c r="K23" i="1"/>
  <c r="L18" i="1"/>
  <c r="M18" i="1"/>
  <c r="M19" i="1" s="1"/>
  <c r="N18" i="1"/>
  <c r="N19" i="1" s="1"/>
  <c r="O18" i="1"/>
  <c r="K18" i="1"/>
  <c r="K17" i="1"/>
  <c r="L14" i="1"/>
  <c r="M14" i="1"/>
  <c r="N14" i="1"/>
  <c r="O14" i="1"/>
  <c r="O15" i="1" s="1"/>
  <c r="K14" i="1"/>
  <c r="K13" i="1"/>
  <c r="L11" i="1"/>
  <c r="M11" i="1"/>
  <c r="N11" i="1"/>
  <c r="O11" i="1"/>
  <c r="K11" i="1"/>
  <c r="K9" i="1"/>
  <c r="L9" i="1"/>
  <c r="M9" i="1"/>
  <c r="M10" i="1" s="1"/>
  <c r="N9" i="1"/>
  <c r="O10" i="1" s="1"/>
  <c r="O9" i="1"/>
  <c r="J9" i="1"/>
  <c r="L7" i="1"/>
  <c r="M7" i="1"/>
  <c r="N7" i="1"/>
  <c r="O7" i="1"/>
  <c r="K7" i="1"/>
  <c r="L6" i="1"/>
  <c r="M6" i="1"/>
  <c r="N6" i="1"/>
  <c r="O6" i="1"/>
  <c r="K6" i="1"/>
  <c r="K31" i="1"/>
  <c r="O31" i="1"/>
  <c r="O22" i="1"/>
  <c r="N22" i="1"/>
  <c r="M22" i="1"/>
  <c r="L22" i="1"/>
  <c r="K22" i="1"/>
  <c r="O21" i="1"/>
  <c r="N21" i="1"/>
  <c r="M21" i="1"/>
  <c r="L21" i="1"/>
  <c r="K21" i="1"/>
  <c r="O19" i="1"/>
  <c r="L19" i="1"/>
  <c r="O17" i="1"/>
  <c r="N17" i="1"/>
  <c r="M17" i="1"/>
  <c r="L17" i="1"/>
  <c r="K19" i="1"/>
  <c r="M15" i="1"/>
  <c r="K15" i="1"/>
  <c r="L15" i="1"/>
  <c r="O13" i="1"/>
  <c r="N13" i="1"/>
  <c r="M13" i="1"/>
  <c r="L13" i="1"/>
  <c r="N10" i="1"/>
  <c r="K10" i="1"/>
  <c r="M31" i="1" l="1"/>
  <c r="M25" i="1"/>
  <c r="M26" i="1" s="1"/>
  <c r="M28" i="1" s="1"/>
  <c r="K25" i="1"/>
  <c r="K26" i="1" s="1"/>
  <c r="K28" i="1" s="1"/>
  <c r="O25" i="1"/>
  <c r="O26" i="1" s="1"/>
  <c r="O28" i="1" s="1"/>
  <c r="L28" i="1"/>
  <c r="N15" i="1"/>
  <c r="N28" i="1" s="1"/>
  <c r="L10" i="1"/>
  <c r="C53" i="1" l="1"/>
  <c r="D53" i="1"/>
  <c r="D60" i="1" s="1"/>
  <c r="E53" i="1"/>
  <c r="E60" i="1" s="1"/>
  <c r="F53" i="1"/>
  <c r="F60" i="1" s="1"/>
  <c r="G53" i="1"/>
  <c r="B53" i="1"/>
  <c r="C50" i="1"/>
  <c r="D50" i="1"/>
  <c r="E50" i="1"/>
  <c r="F50" i="1"/>
  <c r="G50" i="1"/>
  <c r="C48" i="1"/>
  <c r="D48" i="1"/>
  <c r="E48" i="1"/>
  <c r="F48" i="1"/>
  <c r="G48" i="1"/>
  <c r="C45" i="1"/>
  <c r="D45" i="1"/>
  <c r="D59" i="1" s="1"/>
  <c r="E45" i="1"/>
  <c r="E59" i="1" s="1"/>
  <c r="F45" i="1"/>
  <c r="F59" i="1" s="1"/>
  <c r="G45" i="1"/>
  <c r="C39" i="1"/>
  <c r="D39" i="1"/>
  <c r="E39" i="1"/>
  <c r="E58" i="1" s="1"/>
  <c r="F39" i="1"/>
  <c r="F58" i="1" s="1"/>
  <c r="G39" i="1"/>
  <c r="B50" i="1"/>
  <c r="B48" i="1"/>
  <c r="B45" i="1"/>
  <c r="B39" i="1"/>
  <c r="C33" i="1"/>
  <c r="D33" i="1"/>
  <c r="E33" i="1"/>
  <c r="F33" i="1"/>
  <c r="G33" i="1"/>
  <c r="C27" i="1"/>
  <c r="D27" i="1"/>
  <c r="D28" i="1" s="1"/>
  <c r="E27" i="1"/>
  <c r="E28" i="1" s="1"/>
  <c r="F27" i="1"/>
  <c r="G27" i="1"/>
  <c r="C28" i="1"/>
  <c r="C22" i="1"/>
  <c r="D22" i="1"/>
  <c r="E22" i="1"/>
  <c r="E63" i="1" s="1"/>
  <c r="F22" i="1"/>
  <c r="F63" i="1" s="1"/>
  <c r="G22" i="1"/>
  <c r="G28" i="1" s="1"/>
  <c r="G34" i="1" s="1"/>
  <c r="C16" i="1"/>
  <c r="C17" i="1" s="1"/>
  <c r="D16" i="1"/>
  <c r="D17" i="1" s="1"/>
  <c r="E16" i="1"/>
  <c r="E17" i="1" s="1"/>
  <c r="F16" i="1"/>
  <c r="F17" i="1" s="1"/>
  <c r="G16" i="1"/>
  <c r="C12" i="1"/>
  <c r="D12" i="1"/>
  <c r="E12" i="1"/>
  <c r="F12" i="1"/>
  <c r="G12" i="1"/>
  <c r="G17" i="1" s="1"/>
  <c r="B33" i="1"/>
  <c r="B27" i="1"/>
  <c r="B22" i="1"/>
  <c r="B28" i="1" s="1"/>
  <c r="B34" i="1" s="1"/>
  <c r="B17" i="1"/>
  <c r="B16" i="1"/>
  <c r="B12" i="1"/>
  <c r="C71" i="1"/>
  <c r="D71" i="1"/>
  <c r="E71" i="1"/>
  <c r="F71" i="1"/>
  <c r="G71" i="1"/>
  <c r="B71" i="1"/>
  <c r="C69" i="1"/>
  <c r="D69" i="1"/>
  <c r="E69" i="1"/>
  <c r="F69" i="1"/>
  <c r="G69" i="1"/>
  <c r="B69" i="1"/>
  <c r="C66" i="1"/>
  <c r="D66" i="1"/>
  <c r="E66" i="1"/>
  <c r="F66" i="1"/>
  <c r="G66" i="1"/>
  <c r="C67" i="1"/>
  <c r="D67" i="1"/>
  <c r="E67" i="1"/>
  <c r="F67" i="1"/>
  <c r="G67" i="1"/>
  <c r="B67" i="1"/>
  <c r="B66" i="1"/>
  <c r="C64" i="1"/>
  <c r="D64" i="1"/>
  <c r="E64" i="1"/>
  <c r="F64" i="1"/>
  <c r="G64" i="1"/>
  <c r="B64" i="1"/>
  <c r="C63" i="1"/>
  <c r="G63" i="1"/>
  <c r="C58" i="1"/>
  <c r="D58" i="1"/>
  <c r="G58" i="1"/>
  <c r="C59" i="1"/>
  <c r="G59" i="1"/>
  <c r="C60" i="1"/>
  <c r="G60" i="1"/>
  <c r="C61" i="1"/>
  <c r="D61" i="1"/>
  <c r="E61" i="1"/>
  <c r="F61" i="1"/>
  <c r="G61" i="1"/>
  <c r="B61" i="1"/>
  <c r="B60" i="1"/>
  <c r="B59" i="1"/>
  <c r="B58" i="1"/>
  <c r="D56" i="1"/>
  <c r="E56" i="1"/>
  <c r="F56" i="1"/>
  <c r="G56" i="1"/>
  <c r="C56" i="1"/>
  <c r="F68" i="1" l="1"/>
  <c r="E68" i="1"/>
  <c r="D68" i="1"/>
  <c r="D63" i="1"/>
  <c r="E34" i="1"/>
  <c r="B63" i="1"/>
  <c r="D34" i="1"/>
  <c r="C68" i="1"/>
  <c r="F28" i="1"/>
  <c r="F34" i="1" s="1"/>
  <c r="C34" i="1"/>
  <c r="B68" i="1"/>
  <c r="G68" i="1"/>
</calcChain>
</file>

<file path=xl/sharedStrings.xml><?xml version="1.0" encoding="utf-8"?>
<sst xmlns="http://schemas.openxmlformats.org/spreadsheetml/2006/main" count="90" uniqueCount="83">
  <si>
    <t>GRUPO LUZ Y FUERZA COLOMBIA S.A.S</t>
  </si>
  <si>
    <t>D3511 - Generación de energía eléctrica</t>
  </si>
  <si>
    <t>Cifras en miles de pesos</t>
  </si>
  <si>
    <t>Efectivo y equivalentes al efectivo</t>
  </si>
  <si>
    <t>Cuentas comerciales por cobrar</t>
  </si>
  <si>
    <t>Activos por impuestos corrientes</t>
  </si>
  <si>
    <t>Otros activos financieros corrientes</t>
  </si>
  <si>
    <t>Otros activos no financieros corrientes</t>
  </si>
  <si>
    <t>Activos corrientes totales</t>
  </si>
  <si>
    <t xml:space="preserve">Propiedades, planta y equipo </t>
  </si>
  <si>
    <t>Activos intangibles distintos de la plusvalía</t>
  </si>
  <si>
    <t xml:space="preserve">Activos por impuestos diferidos </t>
  </si>
  <si>
    <t xml:space="preserve">Total de activos no corrientes </t>
  </si>
  <si>
    <t>Total de activos</t>
  </si>
  <si>
    <t>Provisiones corrientes por beneficios a los empleados</t>
  </si>
  <si>
    <t>Cuentas por pagar comerciales</t>
  </si>
  <si>
    <t>Pasivos por impuestos corrientes</t>
  </si>
  <si>
    <t xml:space="preserve">Otros pasivos financieros corrientes </t>
  </si>
  <si>
    <t>Pasivos corrientes totales</t>
  </si>
  <si>
    <t xml:space="preserve">Otras provisiones no corrientes </t>
  </si>
  <si>
    <t>Cuentas comerciales por pagar</t>
  </si>
  <si>
    <t xml:space="preserve">Pasivo por impuestos diferidos </t>
  </si>
  <si>
    <t>Otros pasivos financieros no corrientes</t>
  </si>
  <si>
    <t>Total de pasivos no corrientes</t>
  </si>
  <si>
    <t xml:space="preserve">Total pasivos </t>
  </si>
  <si>
    <t>Capital emitido</t>
  </si>
  <si>
    <t xml:space="preserve">Prima de emisión </t>
  </si>
  <si>
    <t>Otras reservas</t>
  </si>
  <si>
    <t>Ganancias acumuladas</t>
  </si>
  <si>
    <t>Patrimonio total</t>
  </si>
  <si>
    <t>Total de patrimonio y pasivos</t>
  </si>
  <si>
    <t>Ingresos de actividades ordinarias</t>
  </si>
  <si>
    <t>Costo de ventas</t>
  </si>
  <si>
    <t>Ganancia bruta</t>
  </si>
  <si>
    <t xml:space="preserve">Otros ingresos </t>
  </si>
  <si>
    <t xml:space="preserve">Gastos de ventas </t>
  </si>
  <si>
    <t>Gastos de administración</t>
  </si>
  <si>
    <t>Otros gastos</t>
  </si>
  <si>
    <t xml:space="preserve">Otras ganancias (pérdidas) </t>
  </si>
  <si>
    <t>Ganancia (pérdida) por actividades de operación</t>
  </si>
  <si>
    <t xml:space="preserve">Ingresos financieros </t>
  </si>
  <si>
    <t xml:space="preserve">Costos financieros </t>
  </si>
  <si>
    <t>Ganancia (pérdida), antes de impuestos</t>
  </si>
  <si>
    <t>Ingreso (gasto) por impuestos</t>
  </si>
  <si>
    <t>Ganancia (pérdida)</t>
  </si>
  <si>
    <t>Depreciación y Amortización</t>
  </si>
  <si>
    <t>EBITDA</t>
  </si>
  <si>
    <t>Dividendos</t>
  </si>
  <si>
    <t>Margen Bruto</t>
  </si>
  <si>
    <t>Margen Operacional</t>
  </si>
  <si>
    <t>Margen EBITDA</t>
  </si>
  <si>
    <t>Margen Neto</t>
  </si>
  <si>
    <t>KTNO (AC-PC)</t>
  </si>
  <si>
    <t>KTNO (Efectivo+CxC+Inv-CxP)</t>
  </si>
  <si>
    <t>Deudas corto plazo</t>
  </si>
  <si>
    <t>Deudas largo plazo</t>
  </si>
  <si>
    <t>Total deudas financieras</t>
  </si>
  <si>
    <t>Intereses</t>
  </si>
  <si>
    <t>CAPEX (Activo Fijo=PPE+Intangibles)</t>
  </si>
  <si>
    <t>Inventarios corrientes</t>
  </si>
  <si>
    <t>Prom. Activos</t>
  </si>
  <si>
    <t>Rotación Activos</t>
  </si>
  <si>
    <t>Activos Fijos (AF) = CAPEX</t>
  </si>
  <si>
    <t>Prom. AF</t>
  </si>
  <si>
    <t>Rotación AF</t>
  </si>
  <si>
    <t>Prom. Inventarios</t>
  </si>
  <si>
    <t>Rotación Inventarios</t>
  </si>
  <si>
    <t>Días de Inventario</t>
  </si>
  <si>
    <t>Prom. CxC</t>
  </si>
  <si>
    <t>Rotación CxC</t>
  </si>
  <si>
    <t>Días de CxC</t>
  </si>
  <si>
    <t>Inventario Inicial</t>
  </si>
  <si>
    <t>Inventario Final</t>
  </si>
  <si>
    <t>Compras</t>
  </si>
  <si>
    <t>Prom. CxP</t>
  </si>
  <si>
    <t>Rotación CxP</t>
  </si>
  <si>
    <t>Días de CxP</t>
  </si>
  <si>
    <t>Ciclo de efectivo</t>
  </si>
  <si>
    <t>KTNO</t>
  </si>
  <si>
    <t>Prom. KTNO</t>
  </si>
  <si>
    <t>Rotación KTNO</t>
  </si>
  <si>
    <t>veces</t>
  </si>
  <si>
    <t>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</si>
</sst>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\ #,##0;[Red]\-&quot;$&quot;\ #,##0"/>
    <numFmt numFmtId="164" formatCode="_(* #,##0.00_);_(* \(#,##0.00\);_(* &quot;-&quot;??_);_(@_)"/>
    <numFmt numFmtId="165" formatCode="_(* #,##0_);_(* \(#,##0\);_(* &quot;-&quot;??_);_(@_)"/>
    <numFmt numFmtId="167" formatCode="0.000%"/>
    <numFmt numFmtId="168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indexed="8"/>
      <name val="Arial"/>
      <family val="2"/>
    </font>
    <font>
      <b/>
      <sz val="12"/>
      <name val="Franklin Gothic Book"/>
      <family val="2"/>
    </font>
    <font>
      <sz val="12"/>
      <name val="Franklin Gothic Book"/>
      <family val="2"/>
    </font>
    <font>
      <sz val="12"/>
      <color theme="9" tint="-0.499984740745262"/>
      <name val="Franklin Gothic Book"/>
      <family val="2"/>
    </font>
    <font>
      <b/>
      <sz val="12"/>
      <color theme="1"/>
      <name val="Franklin Gothic Book"/>
      <family val="2"/>
    </font>
    <font>
      <sz val="12"/>
      <color theme="1"/>
      <name val="Aptos Narrow"/>
      <family val="2"/>
      <scheme val="minor"/>
    </font>
    <font>
      <b/>
      <sz val="12"/>
      <color rgb="FF14085C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4">
    <xf numFmtId="0" fontId="0" fillId="0" borderId="0" xfId="0"/>
    <xf numFmtId="165" fontId="3" fillId="0" borderId="0" xfId="2" applyNumberFormat="1" applyFont="1" applyBorder="1" applyAlignment="1">
      <alignment vertical="center"/>
    </xf>
    <xf numFmtId="165" fontId="4" fillId="0" borderId="0" xfId="2" applyNumberFormat="1" applyFont="1" applyBorder="1" applyAlignment="1">
      <alignment vertical="center"/>
    </xf>
    <xf numFmtId="49" fontId="3" fillId="0" borderId="1" xfId="2" applyNumberFormat="1" applyFont="1" applyBorder="1" applyAlignment="1">
      <alignment horizontal="center" vertical="center"/>
    </xf>
    <xf numFmtId="6" fontId="5" fillId="2" borderId="1" xfId="0" applyNumberFormat="1" applyFont="1" applyFill="1" applyBorder="1" applyAlignment="1">
      <alignment horizontal="center" vertical="center"/>
    </xf>
    <xf numFmtId="6" fontId="6" fillId="0" borderId="2" xfId="0" applyNumberFormat="1" applyFont="1" applyBorder="1" applyAlignment="1">
      <alignment horizontal="center" vertical="center"/>
    </xf>
    <xf numFmtId="165" fontId="3" fillId="0" borderId="0" xfId="2" applyNumberFormat="1" applyFont="1" applyFill="1" applyBorder="1" applyAlignment="1">
      <alignment vertical="center"/>
    </xf>
    <xf numFmtId="165" fontId="4" fillId="0" borderId="0" xfId="2" applyNumberFormat="1" applyFont="1" applyFill="1" applyBorder="1" applyAlignment="1">
      <alignment vertical="center"/>
    </xf>
    <xf numFmtId="9" fontId="5" fillId="2" borderId="1" xfId="1" applyFont="1" applyFill="1" applyBorder="1" applyAlignment="1">
      <alignment horizontal="center" vertical="center"/>
    </xf>
    <xf numFmtId="0" fontId="7" fillId="0" borderId="0" xfId="0" applyFont="1"/>
    <xf numFmtId="165" fontId="8" fillId="0" borderId="0" xfId="2" applyNumberFormat="1" applyFont="1" applyBorder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67" fontId="4" fillId="0" borderId="0" xfId="1" applyNumberFormat="1" applyFont="1" applyBorder="1" applyAlignment="1">
      <alignment vertical="center"/>
    </xf>
  </cellXfs>
  <cellStyles count="3">
    <cellStyle name="Comma 28" xfId="2" xr:uid="{501595A9-3112-4F23-96E8-BBFA47832C03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516362</xdr:colOff>
      <xdr:row>4</xdr:row>
      <xdr:rowOff>0</xdr:rowOff>
    </xdr:from>
    <xdr:to>
      <xdr:col>19</xdr:col>
      <xdr:colOff>738378</xdr:colOff>
      <xdr:row>5</xdr:row>
      <xdr:rowOff>79363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2675ACD3-B77F-4018-BDD1-BCEA2804FCA5}"/>
                </a:ext>
              </a:extLst>
            </xdr:cNvPr>
            <xdr:cNvSpPr txBox="1"/>
          </xdr:nvSpPr>
          <xdr:spPr>
            <a:xfrm>
              <a:off x="20195012" y="838200"/>
              <a:ext cx="3270016" cy="28891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Activos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Activos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Totales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2675ACD3-B77F-4018-BDD1-BCEA2804FCA5}"/>
                </a:ext>
              </a:extLst>
            </xdr:cNvPr>
            <xdr:cNvSpPr txBox="1"/>
          </xdr:nvSpPr>
          <xdr:spPr>
            <a:xfrm>
              <a:off x="20195012" y="838200"/>
              <a:ext cx="3270016" cy="28891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de Activos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Activos Totales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15</xdr:col>
      <xdr:colOff>625217</xdr:colOff>
      <xdr:row>7</xdr:row>
      <xdr:rowOff>187057</xdr:rowOff>
    </xdr:from>
    <xdr:to>
      <xdr:col>19</xdr:col>
      <xdr:colOff>575884</xdr:colOff>
      <xdr:row>9</xdr:row>
      <xdr:rowOff>83913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uadroTexto 8">
              <a:extLst>
                <a:ext uri="{FF2B5EF4-FFF2-40B4-BE49-F238E27FC236}">
                  <a16:creationId xmlns:a16="http://schemas.microsoft.com/office/drawing/2014/main" id="{8EA90B0C-89FD-43B2-ABEF-B92F9BF6BE7F}"/>
                </a:ext>
              </a:extLst>
            </xdr:cNvPr>
            <xdr:cNvSpPr txBox="1"/>
          </xdr:nvSpPr>
          <xdr:spPr>
            <a:xfrm>
              <a:off x="20303867" y="1653907"/>
              <a:ext cx="2998667" cy="31595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Activos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Fijos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Activos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Fijos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3" name="CuadroTexto 8">
              <a:extLst>
                <a:ext uri="{FF2B5EF4-FFF2-40B4-BE49-F238E27FC236}">
                  <a16:creationId xmlns:a16="http://schemas.microsoft.com/office/drawing/2014/main" id="{8EA90B0C-89FD-43B2-ABEF-B92F9BF6BE7F}"/>
                </a:ext>
              </a:extLst>
            </xdr:cNvPr>
            <xdr:cNvSpPr txBox="1"/>
          </xdr:nvSpPr>
          <xdr:spPr>
            <a:xfrm>
              <a:off x="20303867" y="1653907"/>
              <a:ext cx="2998667" cy="31595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Activos Fijos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Activos Fijos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15</xdr:col>
      <xdr:colOff>563396</xdr:colOff>
      <xdr:row>12</xdr:row>
      <xdr:rowOff>67767</xdr:rowOff>
    </xdr:from>
    <xdr:to>
      <xdr:col>19</xdr:col>
      <xdr:colOff>615846</xdr:colOff>
      <xdr:row>13</xdr:row>
      <xdr:rowOff>148431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CuadroTexto 14">
              <a:extLst>
                <a:ext uri="{FF2B5EF4-FFF2-40B4-BE49-F238E27FC236}">
                  <a16:creationId xmlns:a16="http://schemas.microsoft.com/office/drawing/2014/main" id="{324C2337-E88F-4795-942D-F185449BDE41}"/>
                </a:ext>
              </a:extLst>
            </xdr:cNvPr>
            <xdr:cNvSpPr txBox="1"/>
          </xdr:nvSpPr>
          <xdr:spPr>
            <a:xfrm>
              <a:off x="20242046" y="2582367"/>
              <a:ext cx="3100450" cy="29021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Costos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Inventarios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4" name="CuadroTexto 14">
              <a:extLst>
                <a:ext uri="{FF2B5EF4-FFF2-40B4-BE49-F238E27FC236}">
                  <a16:creationId xmlns:a16="http://schemas.microsoft.com/office/drawing/2014/main" id="{324C2337-E88F-4795-942D-F185449BDE41}"/>
                </a:ext>
              </a:extLst>
            </xdr:cNvPr>
            <xdr:cNvSpPr txBox="1"/>
          </xdr:nvSpPr>
          <xdr:spPr>
            <a:xfrm>
              <a:off x="20242046" y="2582367"/>
              <a:ext cx="3100450" cy="29021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de Inventarios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"Costos de 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Inventarios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16</xdr:col>
      <xdr:colOff>770</xdr:colOff>
      <xdr:row>14</xdr:row>
      <xdr:rowOff>30936</xdr:rowOff>
    </xdr:from>
    <xdr:to>
      <xdr:col>19</xdr:col>
      <xdr:colOff>336296</xdr:colOff>
      <xdr:row>15</xdr:row>
      <xdr:rowOff>114788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CuadroTexto 12">
              <a:extLst>
                <a:ext uri="{FF2B5EF4-FFF2-40B4-BE49-F238E27FC236}">
                  <a16:creationId xmlns:a16="http://schemas.microsoft.com/office/drawing/2014/main" id="{735C0E48-002C-4DEA-99A6-6F63B99F4B79}"/>
                </a:ext>
              </a:extLst>
            </xdr:cNvPr>
            <xdr:cNvSpPr txBox="1"/>
          </xdr:nvSpPr>
          <xdr:spPr>
            <a:xfrm>
              <a:off x="20441420" y="2964636"/>
              <a:ext cx="2621526" cy="29340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365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Rotaci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ó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n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Inventarios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5" name="CuadroTexto 12">
              <a:extLst>
                <a:ext uri="{FF2B5EF4-FFF2-40B4-BE49-F238E27FC236}">
                  <a16:creationId xmlns:a16="http://schemas.microsoft.com/office/drawing/2014/main" id="{735C0E48-002C-4DEA-99A6-6F63B99F4B79}"/>
                </a:ext>
              </a:extLst>
            </xdr:cNvPr>
            <xdr:cNvSpPr txBox="1"/>
          </xdr:nvSpPr>
          <xdr:spPr>
            <a:xfrm>
              <a:off x="20441420" y="2964636"/>
              <a:ext cx="2621526" cy="29340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"Días de Inventario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"365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Rotación de Inventarios</a:t>
              </a:r>
              <a:r>
                <a:rPr lang="es-MX" sz="100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15</xdr:col>
      <xdr:colOff>590018</xdr:colOff>
      <xdr:row>16</xdr:row>
      <xdr:rowOff>55839</xdr:rowOff>
    </xdr:from>
    <xdr:to>
      <xdr:col>20</xdr:col>
      <xdr:colOff>585355</xdr:colOff>
      <xdr:row>18</xdr:row>
      <xdr:rowOff>47730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CuadroTexto 15">
              <a:extLst>
                <a:ext uri="{FF2B5EF4-FFF2-40B4-BE49-F238E27FC236}">
                  <a16:creationId xmlns:a16="http://schemas.microsoft.com/office/drawing/2014/main" id="{232E52CA-A907-4B1C-B6F6-AD05011B0C6C}"/>
                </a:ext>
              </a:extLst>
            </xdr:cNvPr>
            <xdr:cNvSpPr txBox="1"/>
          </xdr:nvSpPr>
          <xdr:spPr>
            <a:xfrm>
              <a:off x="20268668" y="3408639"/>
              <a:ext cx="3805337" cy="41099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Cobrar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Cobrar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6" name="CuadroTexto 15">
              <a:extLst>
                <a:ext uri="{FF2B5EF4-FFF2-40B4-BE49-F238E27FC236}">
                  <a16:creationId xmlns:a16="http://schemas.microsoft.com/office/drawing/2014/main" id="{232E52CA-A907-4B1C-B6F6-AD05011B0C6C}"/>
                </a:ext>
              </a:extLst>
            </xdr:cNvPr>
            <xdr:cNvSpPr txBox="1"/>
          </xdr:nvSpPr>
          <xdr:spPr>
            <a:xfrm>
              <a:off x="20268668" y="3408639"/>
              <a:ext cx="3805337" cy="41099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Cuentas por Cobrar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Cuentas por Cobrar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15</xdr:col>
      <xdr:colOff>641488</xdr:colOff>
      <xdr:row>18</xdr:row>
      <xdr:rowOff>38440</xdr:rowOff>
    </xdr:from>
    <xdr:to>
      <xdr:col>20</xdr:col>
      <xdr:colOff>555721</xdr:colOff>
      <xdr:row>19</xdr:row>
      <xdr:rowOff>146145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CuadroTexto 13">
              <a:extLst>
                <a:ext uri="{FF2B5EF4-FFF2-40B4-BE49-F238E27FC236}">
                  <a16:creationId xmlns:a16="http://schemas.microsoft.com/office/drawing/2014/main" id="{FAE1A114-A157-473A-8513-CE06E0EF2CF0}"/>
                </a:ext>
              </a:extLst>
            </xdr:cNvPr>
            <xdr:cNvSpPr txBox="1"/>
          </xdr:nvSpPr>
          <xdr:spPr>
            <a:xfrm>
              <a:off x="20320138" y="3810340"/>
              <a:ext cx="3724233" cy="31725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Cobrar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365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Rotaci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ó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n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Cobrar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7" name="CuadroTexto 13">
              <a:extLst>
                <a:ext uri="{FF2B5EF4-FFF2-40B4-BE49-F238E27FC236}">
                  <a16:creationId xmlns:a16="http://schemas.microsoft.com/office/drawing/2014/main" id="{FAE1A114-A157-473A-8513-CE06E0EF2CF0}"/>
                </a:ext>
              </a:extLst>
            </xdr:cNvPr>
            <xdr:cNvSpPr txBox="1"/>
          </xdr:nvSpPr>
          <xdr:spPr>
            <a:xfrm>
              <a:off x="20320138" y="3810340"/>
              <a:ext cx="3724233" cy="31725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"Días de Cuentas por Cobrar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"365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Rotación de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Cuentas por Cobrar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15</xdr:col>
      <xdr:colOff>559845</xdr:colOff>
      <xdr:row>22</xdr:row>
      <xdr:rowOff>18731</xdr:rowOff>
    </xdr:from>
    <xdr:to>
      <xdr:col>20</xdr:col>
      <xdr:colOff>548943</xdr:colOff>
      <xdr:row>23</xdr:row>
      <xdr:rowOff>128191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CuadroTexto 2">
              <a:extLst>
                <a:ext uri="{FF2B5EF4-FFF2-40B4-BE49-F238E27FC236}">
                  <a16:creationId xmlns:a16="http://schemas.microsoft.com/office/drawing/2014/main" id="{86BB281F-4F41-4078-94AF-73D04A3023AA}"/>
                </a:ext>
              </a:extLst>
            </xdr:cNvPr>
            <xdr:cNvSpPr txBox="1"/>
          </xdr:nvSpPr>
          <xdr:spPr>
            <a:xfrm>
              <a:off x="20238495" y="4628831"/>
              <a:ext cx="3799098" cy="31901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Pagar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Compras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Pagar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8" name="CuadroTexto 2">
              <a:extLst>
                <a:ext uri="{FF2B5EF4-FFF2-40B4-BE49-F238E27FC236}">
                  <a16:creationId xmlns:a16="http://schemas.microsoft.com/office/drawing/2014/main" id="{86BB281F-4F41-4078-94AF-73D04A3023AA}"/>
                </a:ext>
              </a:extLst>
            </xdr:cNvPr>
            <xdr:cNvSpPr txBox="1"/>
          </xdr:nvSpPr>
          <xdr:spPr>
            <a:xfrm>
              <a:off x="20238495" y="4628831"/>
              <a:ext cx="3799098" cy="31901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Cuentas por Pagar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"Compras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Cuentas por Pagar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15</xdr:col>
      <xdr:colOff>605992</xdr:colOff>
      <xdr:row>20</xdr:row>
      <xdr:rowOff>164713</xdr:rowOff>
    </xdr:from>
    <xdr:to>
      <xdr:col>21</xdr:col>
      <xdr:colOff>55013</xdr:colOff>
      <xdr:row>21</xdr:row>
      <xdr:rowOff>106522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CuadroTexto 11">
              <a:extLst>
                <a:ext uri="{FF2B5EF4-FFF2-40B4-BE49-F238E27FC236}">
                  <a16:creationId xmlns:a16="http://schemas.microsoft.com/office/drawing/2014/main" id="{AFB3B0EB-785D-4529-9746-8D2F09AE89C6}"/>
                </a:ext>
              </a:extLst>
            </xdr:cNvPr>
            <xdr:cNvSpPr txBox="1"/>
          </xdr:nvSpPr>
          <xdr:spPr>
            <a:xfrm>
              <a:off x="20284642" y="4355713"/>
              <a:ext cx="4021021" cy="15135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Compras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Costo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Ventas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+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Final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–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Inicial</m:t>
                    </m:r>
                  </m:oMath>
                </m:oMathPara>
              </a14:m>
              <a:endParaRPr lang="es-CO" sz="10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9" name="CuadroTexto 11">
              <a:extLst>
                <a:ext uri="{FF2B5EF4-FFF2-40B4-BE49-F238E27FC236}">
                  <a16:creationId xmlns:a16="http://schemas.microsoft.com/office/drawing/2014/main" id="{AFB3B0EB-785D-4529-9746-8D2F09AE89C6}"/>
                </a:ext>
              </a:extLst>
            </xdr:cNvPr>
            <xdr:cNvSpPr txBox="1"/>
          </xdr:nvSpPr>
          <xdr:spPr>
            <a:xfrm>
              <a:off x="20284642" y="4355713"/>
              <a:ext cx="4021021" cy="15135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solidFill>
                    <a:schemeClr val="tx1"/>
                  </a:solidFill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"Compras = Costo de Ventas + Inventario Final – Inventario Inicial</a:t>
              </a:r>
              <a:r>
                <a:rPr lang="es-CO" sz="1000" b="0" i="0">
                  <a:solidFill>
                    <a:schemeClr val="tx1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"</a:t>
              </a:r>
              <a:endParaRPr lang="es-CO" sz="10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15</xdr:col>
      <xdr:colOff>361950</xdr:colOff>
      <xdr:row>23</xdr:row>
      <xdr:rowOff>185740</xdr:rowOff>
    </xdr:from>
    <xdr:to>
      <xdr:col>21</xdr:col>
      <xdr:colOff>31816</xdr:colOff>
      <xdr:row>25</xdr:row>
      <xdr:rowOff>87532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CuadroTexto 13">
              <a:extLst>
                <a:ext uri="{FF2B5EF4-FFF2-40B4-BE49-F238E27FC236}">
                  <a16:creationId xmlns:a16="http://schemas.microsoft.com/office/drawing/2014/main" id="{FC79EF47-7EE0-46FF-A134-EBD23D1617CA}"/>
                </a:ext>
              </a:extLst>
            </xdr:cNvPr>
            <xdr:cNvSpPr txBox="1"/>
          </xdr:nvSpPr>
          <xdr:spPr>
            <a:xfrm>
              <a:off x="20040600" y="5005390"/>
              <a:ext cx="4241866" cy="32089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Pagar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365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Rotaci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ó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n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Pagar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10" name="CuadroTexto 13">
              <a:extLst>
                <a:ext uri="{FF2B5EF4-FFF2-40B4-BE49-F238E27FC236}">
                  <a16:creationId xmlns:a16="http://schemas.microsoft.com/office/drawing/2014/main" id="{FC79EF47-7EE0-46FF-A134-EBD23D1617CA}"/>
                </a:ext>
              </a:extLst>
            </xdr:cNvPr>
            <xdr:cNvSpPr txBox="1"/>
          </xdr:nvSpPr>
          <xdr:spPr>
            <a:xfrm>
              <a:off x="20040600" y="5005390"/>
              <a:ext cx="4241866" cy="32089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"Días de Cuentas por Pagar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"365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Rotación de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Cuentas por Pagar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15</xdr:col>
      <xdr:colOff>721948</xdr:colOff>
      <xdr:row>27</xdr:row>
      <xdr:rowOff>73770</xdr:rowOff>
    </xdr:from>
    <xdr:to>
      <xdr:col>21</xdr:col>
      <xdr:colOff>2467</xdr:colOff>
      <xdr:row>28</xdr:row>
      <xdr:rowOff>18063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1" name="CuadroTexto 1">
              <a:extLst>
                <a:ext uri="{FF2B5EF4-FFF2-40B4-BE49-F238E27FC236}">
                  <a16:creationId xmlns:a16="http://schemas.microsoft.com/office/drawing/2014/main" id="{60990E41-4E75-4537-87B9-8A5E75B22CB6}"/>
                </a:ext>
              </a:extLst>
            </xdr:cNvPr>
            <xdr:cNvSpPr txBox="1"/>
          </xdr:nvSpPr>
          <xdr:spPr>
            <a:xfrm>
              <a:off x="20400598" y="5731620"/>
              <a:ext cx="3852519" cy="15384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Ciclo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efectivo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+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CxC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–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CxP</m:t>
                    </m:r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11" name="CuadroTexto 1">
              <a:extLst>
                <a:ext uri="{FF2B5EF4-FFF2-40B4-BE49-F238E27FC236}">
                  <a16:creationId xmlns:a16="http://schemas.microsoft.com/office/drawing/2014/main" id="{60990E41-4E75-4537-87B9-8A5E75B22CB6}"/>
                </a:ext>
              </a:extLst>
            </xdr:cNvPr>
            <xdr:cNvSpPr txBox="1"/>
          </xdr:nvSpPr>
          <xdr:spPr>
            <a:xfrm>
              <a:off x="20400598" y="5731620"/>
              <a:ext cx="3852519" cy="15384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"Ciclo de efectivo = Días de Inventario + Días de CxC – Días de CxP</a:t>
              </a:r>
              <a:r>
                <a:rPr lang="es-CO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"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15</xdr:col>
      <xdr:colOff>693552</xdr:colOff>
      <xdr:row>28</xdr:row>
      <xdr:rowOff>139198</xdr:rowOff>
    </xdr:from>
    <xdr:to>
      <xdr:col>21</xdr:col>
      <xdr:colOff>387391</xdr:colOff>
      <xdr:row>30</xdr:row>
      <xdr:rowOff>69995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C0B9DF5E-4589-41D7-9F3C-8CB7677F13B7}"/>
            </a:ext>
          </a:extLst>
        </xdr:cNvPr>
        <xdr:cNvSpPr txBox="1"/>
      </xdr:nvSpPr>
      <xdr:spPr>
        <a:xfrm>
          <a:off x="20372202" y="6006598"/>
          <a:ext cx="4265839" cy="349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200000"/>
            </a:lnSpc>
          </a:pPr>
          <a:r>
            <a:rPr lang="es-MX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KTNO = Efectivo + CxC + Inventario – CxP – Otras CxP</a:t>
          </a:r>
          <a:endParaRPr lang="es-CO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15</xdr:col>
      <xdr:colOff>555411</xdr:colOff>
      <xdr:row>30</xdr:row>
      <xdr:rowOff>177175</xdr:rowOff>
    </xdr:from>
    <xdr:to>
      <xdr:col>19</xdr:col>
      <xdr:colOff>532619</xdr:colOff>
      <xdr:row>32</xdr:row>
      <xdr:rowOff>53854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3" name="CuadroTexto 13">
              <a:extLst>
                <a:ext uri="{FF2B5EF4-FFF2-40B4-BE49-F238E27FC236}">
                  <a16:creationId xmlns:a16="http://schemas.microsoft.com/office/drawing/2014/main" id="{F34ABCC7-BC0E-47AB-900A-01332E9BF398}"/>
                </a:ext>
              </a:extLst>
            </xdr:cNvPr>
            <xdr:cNvSpPr txBox="1"/>
          </xdr:nvSpPr>
          <xdr:spPr>
            <a:xfrm>
              <a:off x="20234061" y="6463675"/>
              <a:ext cx="3025208" cy="29577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Capital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Trabajo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KTNO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13" name="CuadroTexto 13">
              <a:extLst>
                <a:ext uri="{FF2B5EF4-FFF2-40B4-BE49-F238E27FC236}">
                  <a16:creationId xmlns:a16="http://schemas.microsoft.com/office/drawing/2014/main" id="{F34ABCC7-BC0E-47AB-900A-01332E9BF398}"/>
                </a:ext>
              </a:extLst>
            </xdr:cNvPr>
            <xdr:cNvSpPr txBox="1"/>
          </xdr:nvSpPr>
          <xdr:spPr>
            <a:xfrm>
              <a:off x="20234061" y="6463675"/>
              <a:ext cx="3025208" cy="29577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Capital de Trabajo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KTNO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E7D5D-3C0A-4EAB-B995-B9C439BE1CF0}">
  <dimension ref="A1:P91"/>
  <sheetViews>
    <sheetView tabSelected="1" workbookViewId="0"/>
  </sheetViews>
  <sheetFormatPr baseColWidth="10" defaultRowHeight="15" x14ac:dyDescent="0.25"/>
  <cols>
    <col min="1" max="1" width="55.28515625" customWidth="1"/>
    <col min="2" max="7" width="17.85546875" bestFit="1" customWidth="1"/>
    <col min="8" max="8" width="8.140625" customWidth="1"/>
    <col min="9" max="9" width="28" bestFit="1" customWidth="1"/>
    <col min="10" max="11" width="16.5703125" bestFit="1" customWidth="1"/>
    <col min="12" max="15" width="15.85546875" bestFit="1" customWidth="1"/>
  </cols>
  <sheetData>
    <row r="1" spans="1:16" ht="16.5" x14ac:dyDescent="0.25">
      <c r="A1" s="1" t="s">
        <v>0</v>
      </c>
    </row>
    <row r="2" spans="1:16" ht="16.5" x14ac:dyDescent="0.25">
      <c r="A2" s="1" t="s">
        <v>1</v>
      </c>
    </row>
    <row r="3" spans="1:16" ht="16.5" x14ac:dyDescent="0.25">
      <c r="A3" s="1" t="s">
        <v>2</v>
      </c>
    </row>
    <row r="4" spans="1:16" ht="16.5" x14ac:dyDescent="0.25">
      <c r="A4" s="2"/>
    </row>
    <row r="5" spans="1:16" ht="16.5" x14ac:dyDescent="0.25">
      <c r="A5" s="2"/>
      <c r="B5" s="3">
        <v>2018</v>
      </c>
      <c r="C5" s="3">
        <v>2019</v>
      </c>
      <c r="D5" s="3">
        <v>2020</v>
      </c>
      <c r="E5" s="3">
        <v>2021</v>
      </c>
      <c r="F5" s="3">
        <v>2022</v>
      </c>
      <c r="G5" s="3">
        <v>2023</v>
      </c>
      <c r="I5" s="9"/>
      <c r="J5" s="3">
        <v>2018</v>
      </c>
      <c r="K5" s="3">
        <v>2019</v>
      </c>
      <c r="L5" s="3">
        <v>2020</v>
      </c>
      <c r="M5" s="3">
        <v>2021</v>
      </c>
      <c r="N5" s="3">
        <v>2022</v>
      </c>
      <c r="O5" s="3">
        <v>2023</v>
      </c>
      <c r="P5" s="9"/>
    </row>
    <row r="6" spans="1:16" ht="16.5" x14ac:dyDescent="0.25">
      <c r="A6" s="2" t="s">
        <v>3</v>
      </c>
      <c r="B6" s="4">
        <v>4938000</v>
      </c>
      <c r="C6" s="4">
        <v>5667000</v>
      </c>
      <c r="D6" s="4">
        <v>10519000</v>
      </c>
      <c r="E6" s="4">
        <v>13357000</v>
      </c>
      <c r="F6" s="4">
        <v>15061000</v>
      </c>
      <c r="G6" s="4">
        <v>16037000</v>
      </c>
      <c r="I6" s="2" t="s">
        <v>60</v>
      </c>
      <c r="K6" s="4">
        <f>+AVERAGE(B17:C17)</f>
        <v>187434000</v>
      </c>
      <c r="L6" s="4">
        <f t="shared" ref="L6:O6" si="0">+AVERAGE(C17:D17)</f>
        <v>191228500</v>
      </c>
      <c r="M6" s="4">
        <f t="shared" si="0"/>
        <v>190657500</v>
      </c>
      <c r="N6" s="4">
        <f t="shared" si="0"/>
        <v>184694500</v>
      </c>
      <c r="O6" s="4">
        <f t="shared" si="0"/>
        <v>177959000</v>
      </c>
      <c r="P6" s="9"/>
    </row>
    <row r="7" spans="1:16" ht="16.5" x14ac:dyDescent="0.25">
      <c r="A7" s="2" t="s">
        <v>4</v>
      </c>
      <c r="B7" s="4">
        <v>9285000</v>
      </c>
      <c r="C7" s="4">
        <v>10415000</v>
      </c>
      <c r="D7" s="4">
        <v>5827000</v>
      </c>
      <c r="E7" s="4">
        <v>8712000</v>
      </c>
      <c r="F7" s="4">
        <v>13420000</v>
      </c>
      <c r="G7" s="4">
        <v>13196000</v>
      </c>
      <c r="I7" s="10" t="s">
        <v>61</v>
      </c>
      <c r="K7" s="11">
        <f>+C37/K6</f>
        <v>0.26579489313571708</v>
      </c>
      <c r="L7" s="11">
        <f t="shared" ref="L7:O7" si="1">+D37/L6</f>
        <v>0.23903340767720294</v>
      </c>
      <c r="M7" s="11">
        <f t="shared" si="1"/>
        <v>0.29926438771094765</v>
      </c>
      <c r="N7" s="11">
        <f t="shared" si="1"/>
        <v>0.40058583227979178</v>
      </c>
      <c r="O7" s="11">
        <f t="shared" si="1"/>
        <v>0.42581718260947748</v>
      </c>
      <c r="P7" s="10" t="s">
        <v>81</v>
      </c>
    </row>
    <row r="8" spans="1:16" ht="16.5" x14ac:dyDescent="0.25">
      <c r="A8" s="2" t="s">
        <v>59</v>
      </c>
      <c r="B8" s="4">
        <v>1164000</v>
      </c>
      <c r="C8" s="4">
        <v>2445000</v>
      </c>
      <c r="D8" s="4">
        <v>3021000</v>
      </c>
      <c r="E8" s="4">
        <v>2979000</v>
      </c>
      <c r="F8" s="4">
        <v>3557000</v>
      </c>
      <c r="G8" s="4">
        <v>3585000</v>
      </c>
      <c r="I8" s="9"/>
      <c r="P8" s="9"/>
    </row>
    <row r="9" spans="1:16" ht="16.5" x14ac:dyDescent="0.25">
      <c r="A9" s="2" t="s">
        <v>5</v>
      </c>
      <c r="B9" s="4">
        <v>527000</v>
      </c>
      <c r="C9" s="4">
        <v>505000</v>
      </c>
      <c r="D9" s="4">
        <v>2545000</v>
      </c>
      <c r="E9" s="4">
        <v>0</v>
      </c>
      <c r="F9" s="4">
        <v>3102000</v>
      </c>
      <c r="G9" s="4">
        <v>3209000</v>
      </c>
      <c r="I9" s="2" t="s">
        <v>62</v>
      </c>
      <c r="J9" s="4">
        <f>+B13+B14</f>
        <v>167720000</v>
      </c>
      <c r="K9" s="4">
        <f t="shared" ref="K9:O9" si="2">+C13+C14</f>
        <v>160120000</v>
      </c>
      <c r="L9" s="4">
        <f t="shared" si="2"/>
        <v>154574000</v>
      </c>
      <c r="M9" s="4">
        <f t="shared" si="2"/>
        <v>145259000</v>
      </c>
      <c r="N9" s="4">
        <f t="shared" si="2"/>
        <v>135859000</v>
      </c>
      <c r="O9" s="4">
        <f t="shared" si="2"/>
        <v>129536000</v>
      </c>
      <c r="P9" s="9"/>
    </row>
    <row r="10" spans="1:16" ht="16.5" x14ac:dyDescent="0.25">
      <c r="A10" s="2" t="s">
        <v>6</v>
      </c>
      <c r="B10" s="4">
        <v>292000</v>
      </c>
      <c r="C10" s="4">
        <v>5112000</v>
      </c>
      <c r="D10" s="4">
        <v>9539000</v>
      </c>
      <c r="E10" s="4">
        <v>8107000</v>
      </c>
      <c r="F10" s="4"/>
      <c r="G10" s="4"/>
      <c r="I10" s="2" t="s">
        <v>63</v>
      </c>
      <c r="K10" s="4">
        <f>+AVERAGE(J9:K9)</f>
        <v>163920000</v>
      </c>
      <c r="L10" s="4">
        <f t="shared" ref="L10:O10" si="3">+AVERAGE(K9:L9)</f>
        <v>157347000</v>
      </c>
      <c r="M10" s="4">
        <f t="shared" si="3"/>
        <v>149916500</v>
      </c>
      <c r="N10" s="4">
        <f t="shared" si="3"/>
        <v>140559000</v>
      </c>
      <c r="O10" s="4">
        <f t="shared" si="3"/>
        <v>132697500</v>
      </c>
      <c r="P10" s="9"/>
    </row>
    <row r="11" spans="1:16" ht="16.5" x14ac:dyDescent="0.25">
      <c r="A11" s="2" t="s">
        <v>7</v>
      </c>
      <c r="B11" s="4">
        <v>369000</v>
      </c>
      <c r="C11" s="4">
        <v>1047000</v>
      </c>
      <c r="D11" s="4">
        <v>1372000</v>
      </c>
      <c r="E11" s="4">
        <v>555000</v>
      </c>
      <c r="F11" s="4">
        <v>1248000</v>
      </c>
      <c r="G11" s="4">
        <v>1141000</v>
      </c>
      <c r="I11" s="10" t="s">
        <v>64</v>
      </c>
      <c r="K11" s="11">
        <f>+C37/K10</f>
        <v>0.30392264519277695</v>
      </c>
      <c r="L11" s="11">
        <f t="shared" ref="L11:O11" si="4">+D37/L10</f>
        <v>0.29050442652227243</v>
      </c>
      <c r="M11" s="11">
        <f t="shared" si="4"/>
        <v>0.38059186280362733</v>
      </c>
      <c r="N11" s="11">
        <f t="shared" si="4"/>
        <v>0.52636970951700002</v>
      </c>
      <c r="O11" s="11">
        <f t="shared" si="4"/>
        <v>0.57105823395316413</v>
      </c>
      <c r="P11" s="10" t="s">
        <v>81</v>
      </c>
    </row>
    <row r="12" spans="1:16" ht="16.5" x14ac:dyDescent="0.25">
      <c r="A12" s="1" t="s">
        <v>8</v>
      </c>
      <c r="B12" s="5">
        <f>SUM(B6:B11)</f>
        <v>16575000</v>
      </c>
      <c r="C12" s="5">
        <f t="shared" ref="C12:G12" si="5">SUM(C6:C11)</f>
        <v>25191000</v>
      </c>
      <c r="D12" s="5">
        <f t="shared" si="5"/>
        <v>32823000</v>
      </c>
      <c r="E12" s="5">
        <f t="shared" si="5"/>
        <v>33710000</v>
      </c>
      <c r="F12" s="5">
        <f t="shared" si="5"/>
        <v>36388000</v>
      </c>
      <c r="G12" s="5">
        <f t="shared" si="5"/>
        <v>37168000</v>
      </c>
      <c r="I12" s="9"/>
      <c r="P12" s="9"/>
    </row>
    <row r="13" spans="1:16" ht="16.5" x14ac:dyDescent="0.25">
      <c r="A13" s="2" t="s">
        <v>9</v>
      </c>
      <c r="B13" s="4">
        <v>167689000</v>
      </c>
      <c r="C13" s="4">
        <v>159870000</v>
      </c>
      <c r="D13" s="4">
        <v>154337000</v>
      </c>
      <c r="E13" s="4">
        <v>145035000</v>
      </c>
      <c r="F13" s="4">
        <v>135558000</v>
      </c>
      <c r="G13" s="4">
        <v>129252000</v>
      </c>
      <c r="I13" s="2" t="s">
        <v>65</v>
      </c>
      <c r="K13" s="4">
        <f>+AVERAGE(B8:C8)</f>
        <v>1804500</v>
      </c>
      <c r="L13" s="4">
        <f t="shared" ref="L13:O13" si="6">+AVERAGE(C8:D8)</f>
        <v>2733000</v>
      </c>
      <c r="M13" s="4">
        <f t="shared" si="6"/>
        <v>3000000</v>
      </c>
      <c r="N13" s="4">
        <f t="shared" si="6"/>
        <v>3268000</v>
      </c>
      <c r="O13" s="4">
        <f t="shared" si="6"/>
        <v>3571000</v>
      </c>
      <c r="P13" s="9"/>
    </row>
    <row r="14" spans="1:16" ht="16.5" x14ac:dyDescent="0.25">
      <c r="A14" s="2" t="s">
        <v>10</v>
      </c>
      <c r="B14" s="4">
        <v>31000</v>
      </c>
      <c r="C14" s="4">
        <v>250000</v>
      </c>
      <c r="D14" s="4">
        <v>237000</v>
      </c>
      <c r="E14" s="4">
        <v>224000</v>
      </c>
      <c r="F14" s="4">
        <v>301000</v>
      </c>
      <c r="G14" s="4">
        <v>284000</v>
      </c>
      <c r="I14" s="10" t="s">
        <v>66</v>
      </c>
      <c r="K14" s="11">
        <f>+C38/K13</f>
        <v>19.931837073981711</v>
      </c>
      <c r="L14" s="11">
        <f t="shared" ref="L14:O14" si="7">+D38/L13</f>
        <v>12.111964873765093</v>
      </c>
      <c r="M14" s="11">
        <f t="shared" si="7"/>
        <v>13.243333333333334</v>
      </c>
      <c r="N14" s="11">
        <f t="shared" si="7"/>
        <v>17.416462668298653</v>
      </c>
      <c r="O14" s="11">
        <f t="shared" si="7"/>
        <v>14.330439652758331</v>
      </c>
      <c r="P14" s="10" t="s">
        <v>81</v>
      </c>
    </row>
    <row r="15" spans="1:16" ht="16.5" x14ac:dyDescent="0.25">
      <c r="A15" s="2" t="s">
        <v>11</v>
      </c>
      <c r="B15" s="4">
        <v>2460000</v>
      </c>
      <c r="C15" s="4">
        <v>2802000</v>
      </c>
      <c r="D15" s="4">
        <v>6947000</v>
      </c>
      <c r="E15" s="4">
        <v>8002000</v>
      </c>
      <c r="F15" s="4">
        <v>10171000</v>
      </c>
      <c r="G15" s="4">
        <v>6796000</v>
      </c>
      <c r="I15" s="10" t="s">
        <v>67</v>
      </c>
      <c r="K15" s="12">
        <f>365/K14</f>
        <v>18.312411377095671</v>
      </c>
      <c r="L15" s="12">
        <f t="shared" ref="L15:O15" si="8">365/L14</f>
        <v>30.135490302700745</v>
      </c>
      <c r="M15" s="12">
        <f t="shared" si="8"/>
        <v>27.5610369997483</v>
      </c>
      <c r="N15" s="12">
        <f t="shared" si="8"/>
        <v>20.957183266862273</v>
      </c>
      <c r="O15" s="12">
        <f t="shared" si="8"/>
        <v>25.47025833431039</v>
      </c>
      <c r="P15" s="10" t="s">
        <v>82</v>
      </c>
    </row>
    <row r="16" spans="1:16" ht="16.5" x14ac:dyDescent="0.25">
      <c r="A16" s="1" t="s">
        <v>12</v>
      </c>
      <c r="B16" s="5">
        <f>SUM(B13:B15)</f>
        <v>170180000</v>
      </c>
      <c r="C16" s="5">
        <f t="shared" ref="C16:G16" si="9">SUM(C13:C15)</f>
        <v>162922000</v>
      </c>
      <c r="D16" s="5">
        <f t="shared" si="9"/>
        <v>161521000</v>
      </c>
      <c r="E16" s="5">
        <f t="shared" si="9"/>
        <v>153261000</v>
      </c>
      <c r="F16" s="5">
        <f t="shared" si="9"/>
        <v>146030000</v>
      </c>
      <c r="G16" s="5">
        <f t="shared" si="9"/>
        <v>136332000</v>
      </c>
      <c r="I16" s="9"/>
      <c r="P16" s="9"/>
    </row>
    <row r="17" spans="1:16" ht="16.5" x14ac:dyDescent="0.25">
      <c r="A17" s="1" t="s">
        <v>13</v>
      </c>
      <c r="B17" s="5">
        <f>+B12+B16</f>
        <v>186755000</v>
      </c>
      <c r="C17" s="5">
        <f t="shared" ref="C17:G17" si="10">+C12+C16</f>
        <v>188113000</v>
      </c>
      <c r="D17" s="5">
        <f t="shared" si="10"/>
        <v>194344000</v>
      </c>
      <c r="E17" s="5">
        <f t="shared" si="10"/>
        <v>186971000</v>
      </c>
      <c r="F17" s="5">
        <f t="shared" si="10"/>
        <v>182418000</v>
      </c>
      <c r="G17" s="5">
        <f t="shared" si="10"/>
        <v>173500000</v>
      </c>
      <c r="I17" s="2" t="s">
        <v>68</v>
      </c>
      <c r="K17" s="4">
        <f>+AVERAGE(B7:C7)</f>
        <v>9850000</v>
      </c>
      <c r="L17" s="4">
        <f t="shared" ref="L17:O17" si="11">+AVERAGE(C7:D7)</f>
        <v>8121000</v>
      </c>
      <c r="M17" s="4">
        <f t="shared" si="11"/>
        <v>7269500</v>
      </c>
      <c r="N17" s="4">
        <f t="shared" si="11"/>
        <v>11066000</v>
      </c>
      <c r="O17" s="4">
        <f t="shared" si="11"/>
        <v>13308000</v>
      </c>
      <c r="P17" s="9"/>
    </row>
    <row r="18" spans="1:16" ht="16.5" x14ac:dyDescent="0.25">
      <c r="A18" s="2" t="s">
        <v>14</v>
      </c>
      <c r="B18" s="4">
        <v>301000</v>
      </c>
      <c r="C18" s="4">
        <v>509000</v>
      </c>
      <c r="D18" s="4">
        <v>611000</v>
      </c>
      <c r="E18" s="4">
        <v>674000</v>
      </c>
      <c r="F18" s="4">
        <v>706000</v>
      </c>
      <c r="G18" s="4">
        <v>701000</v>
      </c>
      <c r="I18" s="10" t="s">
        <v>69</v>
      </c>
      <c r="K18" s="11">
        <f>+C37/K17</f>
        <v>5.0577664974619285</v>
      </c>
      <c r="L18" s="11">
        <f t="shared" ref="L18:O18" si="12">+D37/L17</f>
        <v>5.628617165373722</v>
      </c>
      <c r="M18" s="11">
        <f t="shared" si="12"/>
        <v>7.8488204140587383</v>
      </c>
      <c r="N18" s="11">
        <f t="shared" si="12"/>
        <v>6.6858846918489068</v>
      </c>
      <c r="O18" s="11">
        <f t="shared" si="12"/>
        <v>5.6941689209498048</v>
      </c>
      <c r="P18" s="10" t="s">
        <v>81</v>
      </c>
    </row>
    <row r="19" spans="1:16" ht="16.5" x14ac:dyDescent="0.25">
      <c r="A19" s="2" t="s">
        <v>15</v>
      </c>
      <c r="B19" s="4">
        <v>3226000</v>
      </c>
      <c r="C19" s="4">
        <v>2540000</v>
      </c>
      <c r="D19" s="4">
        <v>2599000</v>
      </c>
      <c r="E19" s="4">
        <v>2033000</v>
      </c>
      <c r="F19" s="4">
        <v>3054000</v>
      </c>
      <c r="G19" s="4">
        <v>3098000</v>
      </c>
      <c r="I19" s="10" t="s">
        <v>70</v>
      </c>
      <c r="K19" s="12">
        <f>365/K18</f>
        <v>72.166241795298987</v>
      </c>
      <c r="L19" s="12">
        <f t="shared" ref="L19:O19" si="13">365/L18</f>
        <v>64.847188798949901</v>
      </c>
      <c r="M19" s="12">
        <f t="shared" si="13"/>
        <v>46.50380321432953</v>
      </c>
      <c r="N19" s="12">
        <f t="shared" si="13"/>
        <v>54.592625631876302</v>
      </c>
      <c r="O19" s="12">
        <f t="shared" si="13"/>
        <v>64.100662461400404</v>
      </c>
      <c r="P19" s="10" t="s">
        <v>82</v>
      </c>
    </row>
    <row r="20" spans="1:16" ht="16.5" x14ac:dyDescent="0.25">
      <c r="A20" s="2" t="s">
        <v>16</v>
      </c>
      <c r="B20" s="4">
        <v>18000</v>
      </c>
      <c r="C20" s="4">
        <v>17000</v>
      </c>
      <c r="D20" s="4">
        <v>21000</v>
      </c>
      <c r="E20" s="4">
        <v>769000</v>
      </c>
      <c r="F20" s="4">
        <v>943000</v>
      </c>
      <c r="G20" s="4">
        <v>1456000</v>
      </c>
      <c r="I20" s="9"/>
      <c r="P20" s="9"/>
    </row>
    <row r="21" spans="1:16" ht="16.5" x14ac:dyDescent="0.25">
      <c r="A21" s="2" t="s">
        <v>17</v>
      </c>
      <c r="B21" s="4">
        <v>130112000</v>
      </c>
      <c r="C21" s="4">
        <v>129584000</v>
      </c>
      <c r="D21" s="4">
        <v>3221000</v>
      </c>
      <c r="E21" s="4">
        <v>3861000</v>
      </c>
      <c r="F21" s="4">
        <v>3321000</v>
      </c>
      <c r="G21" s="4">
        <v>3459000</v>
      </c>
      <c r="I21" s="2" t="s">
        <v>71</v>
      </c>
      <c r="K21" s="4">
        <f>+B8</f>
        <v>1164000</v>
      </c>
      <c r="L21" s="4">
        <f t="shared" ref="L21:O21" si="14">+C8</f>
        <v>2445000</v>
      </c>
      <c r="M21" s="4">
        <f t="shared" si="14"/>
        <v>3021000</v>
      </c>
      <c r="N21" s="4">
        <f t="shared" si="14"/>
        <v>2979000</v>
      </c>
      <c r="O21" s="4">
        <f t="shared" si="14"/>
        <v>3557000</v>
      </c>
      <c r="P21" s="9"/>
    </row>
    <row r="22" spans="1:16" ht="16.5" x14ac:dyDescent="0.25">
      <c r="A22" s="1" t="s">
        <v>18</v>
      </c>
      <c r="B22" s="5">
        <f>SUM(B18:B21)</f>
        <v>133657000</v>
      </c>
      <c r="C22" s="5">
        <f t="shared" ref="C22:G22" si="15">SUM(C18:C21)</f>
        <v>132650000</v>
      </c>
      <c r="D22" s="5">
        <f t="shared" si="15"/>
        <v>6452000</v>
      </c>
      <c r="E22" s="5">
        <f t="shared" si="15"/>
        <v>7337000</v>
      </c>
      <c r="F22" s="5">
        <f t="shared" si="15"/>
        <v>8024000</v>
      </c>
      <c r="G22" s="5">
        <f t="shared" si="15"/>
        <v>8714000</v>
      </c>
      <c r="I22" s="2" t="s">
        <v>72</v>
      </c>
      <c r="K22" s="4">
        <f>+C8</f>
        <v>2445000</v>
      </c>
      <c r="L22" s="4">
        <f t="shared" ref="L22:O22" si="16">+D8</f>
        <v>3021000</v>
      </c>
      <c r="M22" s="4">
        <f t="shared" si="16"/>
        <v>2979000</v>
      </c>
      <c r="N22" s="4">
        <f t="shared" si="16"/>
        <v>3557000</v>
      </c>
      <c r="O22" s="4">
        <f t="shared" si="16"/>
        <v>3585000</v>
      </c>
      <c r="P22" s="9"/>
    </row>
    <row r="23" spans="1:16" ht="16.5" x14ac:dyDescent="0.25">
      <c r="A23" s="2" t="s">
        <v>19</v>
      </c>
      <c r="B23" s="4">
        <v>7990000</v>
      </c>
      <c r="C23" s="4">
        <v>8294000</v>
      </c>
      <c r="D23" s="4">
        <v>8428000</v>
      </c>
      <c r="E23" s="4">
        <v>8902000</v>
      </c>
      <c r="F23" s="4">
        <v>10065000</v>
      </c>
      <c r="G23" s="4">
        <v>4404000</v>
      </c>
      <c r="I23" s="7" t="s">
        <v>73</v>
      </c>
      <c r="K23" s="4">
        <f>+C38+K22-K21</f>
        <v>37248000</v>
      </c>
      <c r="L23" s="4">
        <f t="shared" ref="L23:O23" si="17">+D38+L22-L21</f>
        <v>33678000</v>
      </c>
      <c r="M23" s="4">
        <f t="shared" si="17"/>
        <v>39688000</v>
      </c>
      <c r="N23" s="4">
        <f t="shared" si="17"/>
        <v>57495000</v>
      </c>
      <c r="O23" s="4">
        <f t="shared" si="17"/>
        <v>51202000</v>
      </c>
      <c r="P23" s="9"/>
    </row>
    <row r="24" spans="1:16" ht="16.5" x14ac:dyDescent="0.25">
      <c r="A24" s="2" t="s">
        <v>20</v>
      </c>
      <c r="B24" s="4">
        <v>0</v>
      </c>
      <c r="C24" s="4">
        <v>93000</v>
      </c>
      <c r="D24" s="4"/>
      <c r="E24" s="4"/>
      <c r="F24" s="4"/>
      <c r="G24" s="4"/>
      <c r="I24" s="2" t="s">
        <v>74</v>
      </c>
      <c r="K24" s="4">
        <f>+AVERAGE(B19:C19)</f>
        <v>2883000</v>
      </c>
      <c r="L24" s="4">
        <f t="shared" ref="L24:O24" si="18">+AVERAGE(C19:D19)</f>
        <v>2569500</v>
      </c>
      <c r="M24" s="4">
        <f t="shared" si="18"/>
        <v>2316000</v>
      </c>
      <c r="N24" s="4">
        <f t="shared" si="18"/>
        <v>2543500</v>
      </c>
      <c r="O24" s="4">
        <f t="shared" si="18"/>
        <v>3076000</v>
      </c>
      <c r="P24" s="9"/>
    </row>
    <row r="25" spans="1:16" ht="16.5" x14ac:dyDescent="0.25">
      <c r="A25" s="2" t="s">
        <v>21</v>
      </c>
      <c r="B25" s="4">
        <v>2185000</v>
      </c>
      <c r="C25" s="4">
        <v>1981000</v>
      </c>
      <c r="D25" s="4">
        <v>2932000</v>
      </c>
      <c r="E25" s="4">
        <v>3415000</v>
      </c>
      <c r="F25" s="4">
        <v>4665000</v>
      </c>
      <c r="G25" s="4">
        <v>3200000</v>
      </c>
      <c r="I25" s="10" t="s">
        <v>75</v>
      </c>
      <c r="K25" s="11">
        <f>+K23/K24</f>
        <v>12.919875130072841</v>
      </c>
      <c r="L25" s="11">
        <f t="shared" ref="L25:O25" si="19">+L23/L24</f>
        <v>13.106830122591944</v>
      </c>
      <c r="M25" s="11">
        <f t="shared" si="19"/>
        <v>17.13644214162349</v>
      </c>
      <c r="N25" s="11">
        <f t="shared" si="19"/>
        <v>22.604678592490661</v>
      </c>
      <c r="O25" s="11">
        <f t="shared" si="19"/>
        <v>16.645643693107932</v>
      </c>
      <c r="P25" s="10" t="s">
        <v>81</v>
      </c>
    </row>
    <row r="26" spans="1:16" ht="16.5" x14ac:dyDescent="0.25">
      <c r="A26" s="2" t="s">
        <v>22</v>
      </c>
      <c r="B26" s="4">
        <v>0</v>
      </c>
      <c r="C26" s="4">
        <v>0</v>
      </c>
      <c r="D26" s="4">
        <v>130344000</v>
      </c>
      <c r="E26" s="4">
        <v>116583000</v>
      </c>
      <c r="F26" s="4">
        <v>110021000</v>
      </c>
      <c r="G26" s="4">
        <v>103678000</v>
      </c>
      <c r="I26" s="10" t="s">
        <v>76</v>
      </c>
      <c r="K26" s="12">
        <f>365/K25</f>
        <v>28.251047036082475</v>
      </c>
      <c r="L26" s="12">
        <f t="shared" ref="L26:O26" si="20">365/L25</f>
        <v>27.848075895243184</v>
      </c>
      <c r="M26" s="12">
        <f t="shared" si="20"/>
        <v>21.299637169925415</v>
      </c>
      <c r="N26" s="12">
        <f t="shared" si="20"/>
        <v>16.147099747804159</v>
      </c>
      <c r="O26" s="12">
        <f t="shared" si="20"/>
        <v>21.927659075817353</v>
      </c>
      <c r="P26" s="10" t="s">
        <v>82</v>
      </c>
    </row>
    <row r="27" spans="1:16" ht="16.5" x14ac:dyDescent="0.25">
      <c r="A27" s="1" t="s">
        <v>23</v>
      </c>
      <c r="B27" s="5">
        <f>SUM(B23:B26)</f>
        <v>10175000</v>
      </c>
      <c r="C27" s="5">
        <f t="shared" ref="C27:G27" si="21">SUM(C23:C26)</f>
        <v>10368000</v>
      </c>
      <c r="D27" s="5">
        <f t="shared" si="21"/>
        <v>141704000</v>
      </c>
      <c r="E27" s="5">
        <f t="shared" si="21"/>
        <v>128900000</v>
      </c>
      <c r="F27" s="5">
        <f t="shared" si="21"/>
        <v>124751000</v>
      </c>
      <c r="G27" s="5">
        <f t="shared" si="21"/>
        <v>111282000</v>
      </c>
      <c r="I27" s="9"/>
      <c r="P27" s="9"/>
    </row>
    <row r="28" spans="1:16" ht="16.5" x14ac:dyDescent="0.25">
      <c r="A28" s="1" t="s">
        <v>24</v>
      </c>
      <c r="B28" s="5">
        <f>+B22+B27</f>
        <v>143832000</v>
      </c>
      <c r="C28" s="5">
        <f t="shared" ref="C28:G28" si="22">+C22+C27</f>
        <v>143018000</v>
      </c>
      <c r="D28" s="5">
        <f t="shared" si="22"/>
        <v>148156000</v>
      </c>
      <c r="E28" s="5">
        <f t="shared" si="22"/>
        <v>136237000</v>
      </c>
      <c r="F28" s="5">
        <f t="shared" si="22"/>
        <v>132775000</v>
      </c>
      <c r="G28" s="5">
        <f t="shared" si="22"/>
        <v>119996000</v>
      </c>
      <c r="I28" s="10" t="s">
        <v>77</v>
      </c>
      <c r="J28" s="9"/>
      <c r="K28" s="12">
        <f>+K15+K19-K26</f>
        <v>62.227606136312183</v>
      </c>
      <c r="L28" s="12">
        <f t="shared" ref="L28:O28" si="23">+L15+L19-L26</f>
        <v>67.134603206407462</v>
      </c>
      <c r="M28" s="12">
        <f t="shared" si="23"/>
        <v>52.765203044152415</v>
      </c>
      <c r="N28" s="12">
        <f t="shared" si="23"/>
        <v>59.402709150934413</v>
      </c>
      <c r="O28" s="12">
        <f t="shared" si="23"/>
        <v>67.643261719893445</v>
      </c>
      <c r="P28" s="10" t="s">
        <v>82</v>
      </c>
    </row>
    <row r="29" spans="1:16" ht="16.5" x14ac:dyDescent="0.25">
      <c r="A29" s="2" t="s">
        <v>25</v>
      </c>
      <c r="B29" s="4">
        <v>131000</v>
      </c>
      <c r="C29" s="4">
        <v>131000</v>
      </c>
      <c r="D29" s="4">
        <v>131000</v>
      </c>
      <c r="E29" s="4">
        <v>131000</v>
      </c>
      <c r="F29" s="4">
        <v>131000</v>
      </c>
      <c r="G29" s="4">
        <v>131000</v>
      </c>
      <c r="I29" s="9"/>
      <c r="P29" s="9"/>
    </row>
    <row r="30" spans="1:16" ht="16.5" x14ac:dyDescent="0.25">
      <c r="A30" s="2" t="s">
        <v>26</v>
      </c>
      <c r="B30" s="4">
        <v>43462000</v>
      </c>
      <c r="C30" s="4">
        <v>43462000</v>
      </c>
      <c r="D30" s="4">
        <v>43462000</v>
      </c>
      <c r="E30" s="4">
        <v>43462000</v>
      </c>
      <c r="F30" s="4">
        <v>43462000</v>
      </c>
      <c r="G30" s="4">
        <v>43462000</v>
      </c>
      <c r="I30" s="2" t="s">
        <v>78</v>
      </c>
      <c r="J30" s="4">
        <f>+B6+B7+B8-B19</f>
        <v>12161000</v>
      </c>
      <c r="K30" s="4">
        <f t="shared" ref="K30:O30" si="24">+C6+C7+C8-C19</f>
        <v>15987000</v>
      </c>
      <c r="L30" s="4">
        <f t="shared" si="24"/>
        <v>16768000</v>
      </c>
      <c r="M30" s="4">
        <f t="shared" si="24"/>
        <v>23015000</v>
      </c>
      <c r="N30" s="4">
        <f t="shared" si="24"/>
        <v>28984000</v>
      </c>
      <c r="O30" s="4">
        <f t="shared" si="24"/>
        <v>29720000</v>
      </c>
      <c r="P30" s="9"/>
    </row>
    <row r="31" spans="1:16" ht="16.5" x14ac:dyDescent="0.25">
      <c r="A31" s="2" t="s">
        <v>27</v>
      </c>
      <c r="B31" s="4">
        <v>0</v>
      </c>
      <c r="C31" s="4">
        <v>0</v>
      </c>
      <c r="D31" s="4"/>
      <c r="E31" s="4"/>
      <c r="F31" s="4"/>
      <c r="G31" s="4"/>
      <c r="I31" s="2" t="s">
        <v>79</v>
      </c>
      <c r="K31" s="4">
        <f>+AVERAGE(J30:K30)</f>
        <v>14074000</v>
      </c>
      <c r="L31" s="4">
        <f t="shared" ref="L31:O31" si="25">+AVERAGE(K30:L30)</f>
        <v>16377500</v>
      </c>
      <c r="M31" s="4">
        <f t="shared" si="25"/>
        <v>19891500</v>
      </c>
      <c r="N31" s="4">
        <f t="shared" si="25"/>
        <v>25999500</v>
      </c>
      <c r="O31" s="4">
        <f t="shared" si="25"/>
        <v>29352000</v>
      </c>
      <c r="P31" s="9"/>
    </row>
    <row r="32" spans="1:16" ht="16.5" x14ac:dyDescent="0.25">
      <c r="A32" s="2" t="s">
        <v>28</v>
      </c>
      <c r="B32" s="4">
        <v>-670000</v>
      </c>
      <c r="C32" s="4">
        <v>1502000</v>
      </c>
      <c r="D32" s="4">
        <v>2595000</v>
      </c>
      <c r="E32" s="4">
        <v>7141000</v>
      </c>
      <c r="F32" s="4">
        <v>6050000</v>
      </c>
      <c r="G32" s="4">
        <v>9911000</v>
      </c>
      <c r="I32" s="10" t="s">
        <v>80</v>
      </c>
      <c r="K32" s="12">
        <f>+C37/K31</f>
        <v>3.5397896831035953</v>
      </c>
      <c r="L32" s="12">
        <f t="shared" ref="L32:O32" si="26">+D37/L31</f>
        <v>2.7910242711036481</v>
      </c>
      <c r="M32" s="12">
        <f t="shared" si="26"/>
        <v>2.8684111303823241</v>
      </c>
      <c r="N32" s="12">
        <f t="shared" si="26"/>
        <v>2.8456701090405585</v>
      </c>
      <c r="O32" s="12">
        <f t="shared" si="26"/>
        <v>2.5816980103570457</v>
      </c>
      <c r="P32" s="9"/>
    </row>
    <row r="33" spans="1:7" ht="16.5" x14ac:dyDescent="0.25">
      <c r="A33" s="1" t="s">
        <v>29</v>
      </c>
      <c r="B33" s="5">
        <f>SUM(B29:B32)</f>
        <v>42923000</v>
      </c>
      <c r="C33" s="5">
        <f t="shared" ref="C33:G33" si="27">SUM(C29:C32)</f>
        <v>45095000</v>
      </c>
      <c r="D33" s="5">
        <f t="shared" si="27"/>
        <v>46188000</v>
      </c>
      <c r="E33" s="5">
        <f t="shared" si="27"/>
        <v>50734000</v>
      </c>
      <c r="F33" s="5">
        <f t="shared" si="27"/>
        <v>49643000</v>
      </c>
      <c r="G33" s="5">
        <f t="shared" si="27"/>
        <v>53504000</v>
      </c>
    </row>
    <row r="34" spans="1:7" ht="16.5" x14ac:dyDescent="0.25">
      <c r="A34" s="1" t="s">
        <v>30</v>
      </c>
      <c r="B34" s="5">
        <f>+B28+B33</f>
        <v>186755000</v>
      </c>
      <c r="C34" s="5">
        <f t="shared" ref="C34:G34" si="28">+C28+C33</f>
        <v>188113000</v>
      </c>
      <c r="D34" s="5">
        <f t="shared" si="28"/>
        <v>194344000</v>
      </c>
      <c r="E34" s="5">
        <f t="shared" si="28"/>
        <v>186971000</v>
      </c>
      <c r="F34" s="5">
        <f t="shared" si="28"/>
        <v>182418000</v>
      </c>
      <c r="G34" s="5">
        <f t="shared" si="28"/>
        <v>173500000</v>
      </c>
    </row>
    <row r="35" spans="1:7" ht="16.5" x14ac:dyDescent="0.25">
      <c r="A35" s="2"/>
    </row>
    <row r="36" spans="1:7" ht="16.5" x14ac:dyDescent="0.25">
      <c r="A36" s="2"/>
      <c r="B36" s="3">
        <v>2018</v>
      </c>
      <c r="C36" s="3">
        <v>2019</v>
      </c>
      <c r="D36" s="3">
        <v>2020</v>
      </c>
      <c r="E36" s="3">
        <v>2021</v>
      </c>
      <c r="F36" s="3">
        <v>2022</v>
      </c>
      <c r="G36" s="3">
        <v>2023</v>
      </c>
    </row>
    <row r="37" spans="1:7" ht="16.5" x14ac:dyDescent="0.25">
      <c r="A37" s="2" t="s">
        <v>31</v>
      </c>
      <c r="B37" s="4">
        <v>27381000</v>
      </c>
      <c r="C37" s="4">
        <v>49819000</v>
      </c>
      <c r="D37" s="4">
        <v>45710000</v>
      </c>
      <c r="E37" s="4">
        <v>57057000</v>
      </c>
      <c r="F37" s="4">
        <v>73986000</v>
      </c>
      <c r="G37" s="4">
        <v>75778000</v>
      </c>
    </row>
    <row r="38" spans="1:7" ht="16.5" x14ac:dyDescent="0.25">
      <c r="A38" s="2" t="s">
        <v>32</v>
      </c>
      <c r="B38" s="4">
        <v>18117000</v>
      </c>
      <c r="C38" s="4">
        <v>35967000</v>
      </c>
      <c r="D38" s="4">
        <v>33102000</v>
      </c>
      <c r="E38" s="4">
        <v>39730000</v>
      </c>
      <c r="F38" s="4">
        <v>56917000</v>
      </c>
      <c r="G38" s="4">
        <v>51174000</v>
      </c>
    </row>
    <row r="39" spans="1:7" ht="16.5" x14ac:dyDescent="0.25">
      <c r="A39" s="1" t="s">
        <v>33</v>
      </c>
      <c r="B39" s="5">
        <f>+B37-B38</f>
        <v>9264000</v>
      </c>
      <c r="C39" s="5">
        <f t="shared" ref="C39:G39" si="29">+C37-C38</f>
        <v>13852000</v>
      </c>
      <c r="D39" s="5">
        <f t="shared" si="29"/>
        <v>12608000</v>
      </c>
      <c r="E39" s="5">
        <f t="shared" si="29"/>
        <v>17327000</v>
      </c>
      <c r="F39" s="5">
        <f t="shared" si="29"/>
        <v>17069000</v>
      </c>
      <c r="G39" s="5">
        <f t="shared" si="29"/>
        <v>24604000</v>
      </c>
    </row>
    <row r="40" spans="1:7" ht="16.5" x14ac:dyDescent="0.25">
      <c r="A40" s="2" t="s">
        <v>34</v>
      </c>
      <c r="B40" s="4">
        <v>133000</v>
      </c>
      <c r="C40" s="4">
        <v>0</v>
      </c>
      <c r="D40" s="4">
        <v>0</v>
      </c>
      <c r="E40" s="4"/>
      <c r="F40" s="4"/>
      <c r="G40" s="4"/>
    </row>
    <row r="41" spans="1:7" ht="16.5" x14ac:dyDescent="0.25">
      <c r="A41" s="2" t="s">
        <v>35</v>
      </c>
      <c r="B41" s="4">
        <v>0</v>
      </c>
      <c r="C41" s="4">
        <v>0</v>
      </c>
      <c r="D41" s="4">
        <v>0</v>
      </c>
      <c r="E41" s="4"/>
      <c r="F41" s="4"/>
      <c r="G41" s="4"/>
    </row>
    <row r="42" spans="1:7" ht="16.5" x14ac:dyDescent="0.25">
      <c r="A42" s="2" t="s">
        <v>36</v>
      </c>
      <c r="B42" s="4">
        <v>1586000</v>
      </c>
      <c r="C42" s="4">
        <v>2199000</v>
      </c>
      <c r="D42" s="4">
        <v>2107000</v>
      </c>
      <c r="E42" s="4">
        <v>2280000</v>
      </c>
      <c r="F42" s="4">
        <v>2949000</v>
      </c>
      <c r="G42" s="4">
        <v>3096000</v>
      </c>
    </row>
    <row r="43" spans="1:7" ht="16.5" x14ac:dyDescent="0.25">
      <c r="A43" s="2" t="s">
        <v>37</v>
      </c>
      <c r="B43" s="4">
        <v>0</v>
      </c>
      <c r="C43" s="4">
        <v>0</v>
      </c>
      <c r="D43" s="4">
        <v>0</v>
      </c>
      <c r="E43" s="4"/>
      <c r="F43" s="4"/>
      <c r="G43" s="4"/>
    </row>
    <row r="44" spans="1:7" ht="16.5" x14ac:dyDescent="0.25">
      <c r="A44" s="2" t="s">
        <v>38</v>
      </c>
      <c r="B44" s="4">
        <v>-140000</v>
      </c>
      <c r="C44" s="4">
        <v>-364000</v>
      </c>
      <c r="D44" s="4">
        <v>-325000</v>
      </c>
      <c r="E44" s="4">
        <v>-612000</v>
      </c>
      <c r="F44" s="4">
        <v>-1846000</v>
      </c>
      <c r="G44" s="4">
        <v>3973000</v>
      </c>
    </row>
    <row r="45" spans="1:7" ht="16.5" x14ac:dyDescent="0.25">
      <c r="A45" s="1" t="s">
        <v>39</v>
      </c>
      <c r="B45" s="5">
        <f>+B39+B40-B41-B42-B43+B44</f>
        <v>7671000</v>
      </c>
      <c r="C45" s="5">
        <f t="shared" ref="C45:G45" si="30">+C39+C40-C41-C42-C43+C44</f>
        <v>11289000</v>
      </c>
      <c r="D45" s="5">
        <f t="shared" si="30"/>
        <v>10176000</v>
      </c>
      <c r="E45" s="5">
        <f t="shared" si="30"/>
        <v>14435000</v>
      </c>
      <c r="F45" s="5">
        <f t="shared" si="30"/>
        <v>12274000</v>
      </c>
      <c r="G45" s="5">
        <f t="shared" si="30"/>
        <v>25481000</v>
      </c>
    </row>
    <row r="46" spans="1:7" ht="16.5" x14ac:dyDescent="0.25">
      <c r="A46" s="2" t="s">
        <v>40</v>
      </c>
      <c r="B46" s="4">
        <v>1000</v>
      </c>
      <c r="C46" s="4">
        <v>177000</v>
      </c>
      <c r="D46" s="4">
        <v>538000</v>
      </c>
      <c r="E46" s="4">
        <v>304000</v>
      </c>
      <c r="F46" s="4">
        <v>810000</v>
      </c>
      <c r="G46" s="4">
        <v>2086000</v>
      </c>
    </row>
    <row r="47" spans="1:7" ht="16.5" x14ac:dyDescent="0.25">
      <c r="A47" s="2" t="s">
        <v>41</v>
      </c>
      <c r="B47" s="4">
        <v>8134000</v>
      </c>
      <c r="C47" s="4">
        <v>8172000</v>
      </c>
      <c r="D47" s="4">
        <v>9105000</v>
      </c>
      <c r="E47" s="4">
        <v>7725000</v>
      </c>
      <c r="F47" s="4">
        <v>11791000</v>
      </c>
      <c r="G47" s="4">
        <v>18741000</v>
      </c>
    </row>
    <row r="48" spans="1:7" ht="16.5" x14ac:dyDescent="0.25">
      <c r="A48" s="1" t="s">
        <v>42</v>
      </c>
      <c r="B48" s="5">
        <f>+B45+B46-B47</f>
        <v>-462000</v>
      </c>
      <c r="C48" s="5">
        <f t="shared" ref="C48:G48" si="31">+C45+C46-C47</f>
        <v>3294000</v>
      </c>
      <c r="D48" s="5">
        <f t="shared" si="31"/>
        <v>1609000</v>
      </c>
      <c r="E48" s="5">
        <f t="shared" si="31"/>
        <v>7014000</v>
      </c>
      <c r="F48" s="5">
        <f t="shared" si="31"/>
        <v>1293000</v>
      </c>
      <c r="G48" s="5">
        <f t="shared" si="31"/>
        <v>8826000</v>
      </c>
    </row>
    <row r="49" spans="1:11" ht="16.5" x14ac:dyDescent="0.25">
      <c r="A49" s="2" t="s">
        <v>43</v>
      </c>
      <c r="B49" s="4">
        <v>208000</v>
      </c>
      <c r="C49" s="4">
        <v>1122000</v>
      </c>
      <c r="D49" s="4">
        <v>516000</v>
      </c>
      <c r="E49" s="4">
        <v>2468000</v>
      </c>
      <c r="F49" s="4">
        <v>33000</v>
      </c>
      <c r="G49" s="4">
        <v>3366000</v>
      </c>
    </row>
    <row r="50" spans="1:11" ht="16.5" x14ac:dyDescent="0.25">
      <c r="A50" s="1" t="s">
        <v>44</v>
      </c>
      <c r="B50" s="5">
        <f>+B48-B49</f>
        <v>-670000</v>
      </c>
      <c r="C50" s="5">
        <f t="shared" ref="C50:G50" si="32">+C48-C49</f>
        <v>2172000</v>
      </c>
      <c r="D50" s="5">
        <f t="shared" si="32"/>
        <v>1093000</v>
      </c>
      <c r="E50" s="5">
        <f t="shared" si="32"/>
        <v>4546000</v>
      </c>
      <c r="F50" s="5">
        <f t="shared" si="32"/>
        <v>1260000</v>
      </c>
      <c r="G50" s="5">
        <f t="shared" si="32"/>
        <v>5460000</v>
      </c>
    </row>
    <row r="51" spans="1:11" ht="16.5" x14ac:dyDescent="0.25">
      <c r="A51" s="2"/>
      <c r="B51" s="13"/>
      <c r="C51" s="13"/>
      <c r="D51" s="13"/>
      <c r="E51" s="13"/>
      <c r="F51" s="13"/>
      <c r="G51" s="13"/>
      <c r="H51" s="2"/>
      <c r="I51" s="2"/>
      <c r="J51" s="2"/>
      <c r="K51" s="2"/>
    </row>
    <row r="52" spans="1:11" ht="16.5" x14ac:dyDescent="0.25">
      <c r="A52" s="2" t="s">
        <v>45</v>
      </c>
      <c r="B52" s="4">
        <v>5502000</v>
      </c>
      <c r="C52" s="4">
        <v>11286000</v>
      </c>
      <c r="D52" s="4">
        <v>11603000</v>
      </c>
      <c r="E52" s="4">
        <v>12272000</v>
      </c>
      <c r="F52" s="4">
        <v>13260000</v>
      </c>
      <c r="G52" s="4">
        <v>10808000</v>
      </c>
    </row>
    <row r="53" spans="1:11" ht="16.5" x14ac:dyDescent="0.25">
      <c r="A53" s="6" t="s">
        <v>46</v>
      </c>
      <c r="B53" s="5">
        <f>+B45+B52</f>
        <v>13173000</v>
      </c>
      <c r="C53" s="5">
        <f t="shared" ref="C53:G53" si="33">+C45+C52</f>
        <v>22575000</v>
      </c>
      <c r="D53" s="5">
        <f t="shared" si="33"/>
        <v>21779000</v>
      </c>
      <c r="E53" s="5">
        <f t="shared" si="33"/>
        <v>26707000</v>
      </c>
      <c r="F53" s="5">
        <f t="shared" si="33"/>
        <v>25534000</v>
      </c>
      <c r="G53" s="5">
        <f t="shared" si="33"/>
        <v>36289000</v>
      </c>
    </row>
    <row r="54" spans="1:11" ht="16.5" x14ac:dyDescent="0.25">
      <c r="A54" s="6"/>
    </row>
    <row r="55" spans="1:11" ht="16.5" x14ac:dyDescent="0.25">
      <c r="B55" s="3">
        <v>2018</v>
      </c>
      <c r="C55" s="3">
        <v>2019</v>
      </c>
      <c r="D55" s="3">
        <v>2020</v>
      </c>
      <c r="E55" s="3">
        <v>2021</v>
      </c>
      <c r="F55" s="3">
        <v>2022</v>
      </c>
      <c r="G55" s="3">
        <v>2023</v>
      </c>
    </row>
    <row r="56" spans="1:11" ht="16.5" x14ac:dyDescent="0.25">
      <c r="A56" s="7" t="s">
        <v>47</v>
      </c>
      <c r="C56" s="4">
        <f>+B32+C50-C32</f>
        <v>0</v>
      </c>
      <c r="D56" s="4">
        <f>+C32+D50-D32</f>
        <v>0</v>
      </c>
      <c r="E56" s="4">
        <f>+D32+E50-E32</f>
        <v>0</v>
      </c>
      <c r="F56" s="4">
        <f>+E32+F50-F32</f>
        <v>2351000</v>
      </c>
      <c r="G56" s="4">
        <f>+F32+G50-G32</f>
        <v>1599000</v>
      </c>
    </row>
    <row r="58" spans="1:11" ht="16.5" x14ac:dyDescent="0.25">
      <c r="A58" s="2" t="s">
        <v>48</v>
      </c>
      <c r="B58" s="8">
        <f>+B39/B37</f>
        <v>0.33833680289251672</v>
      </c>
      <c r="C58" s="8">
        <f t="shared" ref="C58:G58" si="34">+C39/C37</f>
        <v>0.27804652843292721</v>
      </c>
      <c r="D58" s="8">
        <f t="shared" si="34"/>
        <v>0.27582585867425069</v>
      </c>
      <c r="E58" s="8">
        <f t="shared" si="34"/>
        <v>0.30367877736298787</v>
      </c>
      <c r="F58" s="8">
        <f t="shared" si="34"/>
        <v>0.23070580920714731</v>
      </c>
      <c r="G58" s="8">
        <f t="shared" si="34"/>
        <v>0.32468526485259575</v>
      </c>
    </row>
    <row r="59" spans="1:11" ht="16.5" x14ac:dyDescent="0.25">
      <c r="A59" s="2" t="s">
        <v>49</v>
      </c>
      <c r="B59" s="8">
        <f>+B45/B37</f>
        <v>0.28015777363865452</v>
      </c>
      <c r="C59" s="8">
        <f t="shared" ref="C59:G59" si="35">+C45/C37</f>
        <v>0.22660029306088039</v>
      </c>
      <c r="D59" s="8">
        <f t="shared" si="35"/>
        <v>0.22262087070662875</v>
      </c>
      <c r="E59" s="8">
        <f t="shared" si="35"/>
        <v>0.25299262141367407</v>
      </c>
      <c r="F59" s="8">
        <f t="shared" si="35"/>
        <v>0.16589625064201335</v>
      </c>
      <c r="G59" s="8">
        <f t="shared" si="35"/>
        <v>0.33625854469634986</v>
      </c>
    </row>
    <row r="60" spans="1:11" ht="16.5" x14ac:dyDescent="0.25">
      <c r="A60" s="2" t="s">
        <v>50</v>
      </c>
      <c r="B60" s="8">
        <f>+B53/B37</f>
        <v>0.48110003286950803</v>
      </c>
      <c r="C60" s="8">
        <f t="shared" ref="C60:G60" si="36">+C53/C37</f>
        <v>0.45314036813264014</v>
      </c>
      <c r="D60" s="8">
        <f t="shared" si="36"/>
        <v>0.47646029315248306</v>
      </c>
      <c r="E60" s="8">
        <f t="shared" si="36"/>
        <v>0.46807578386525756</v>
      </c>
      <c r="F60" s="8">
        <f t="shared" si="36"/>
        <v>0.34511934690346824</v>
      </c>
      <c r="G60" s="8">
        <f t="shared" si="36"/>
        <v>0.47888569241732432</v>
      </c>
    </row>
    <row r="61" spans="1:11" ht="16.5" x14ac:dyDescent="0.25">
      <c r="A61" s="2" t="s">
        <v>51</v>
      </c>
      <c r="B61" s="8">
        <f>+B50/B37</f>
        <v>-2.446952266169972E-2</v>
      </c>
      <c r="C61" s="8">
        <f t="shared" ref="C61:G61" si="37">+C50/C37</f>
        <v>4.359782412332644E-2</v>
      </c>
      <c r="D61" s="8">
        <f t="shared" si="37"/>
        <v>2.3911616714066945E-2</v>
      </c>
      <c r="E61" s="8">
        <f t="shared" si="37"/>
        <v>7.9674711253658617E-2</v>
      </c>
      <c r="F61" s="8">
        <f t="shared" si="37"/>
        <v>1.7030248966020598E-2</v>
      </c>
      <c r="G61" s="8">
        <f t="shared" si="37"/>
        <v>7.2052574625880869E-2</v>
      </c>
    </row>
    <row r="62" spans="1:11" ht="16.5" x14ac:dyDescent="0.25">
      <c r="A62" s="2"/>
    </row>
    <row r="63" spans="1:11" ht="16.5" x14ac:dyDescent="0.25">
      <c r="A63" s="2" t="s">
        <v>52</v>
      </c>
      <c r="B63" s="4">
        <f>+B12-B22</f>
        <v>-117082000</v>
      </c>
      <c r="C63" s="4">
        <f>+C12-C22</f>
        <v>-107459000</v>
      </c>
      <c r="D63" s="4">
        <f>+D12-D22</f>
        <v>26371000</v>
      </c>
      <c r="E63" s="4">
        <f>+E12-E22</f>
        <v>26373000</v>
      </c>
      <c r="F63" s="4">
        <f>+F12-F22</f>
        <v>28364000</v>
      </c>
      <c r="G63" s="4">
        <f>+G12-G22</f>
        <v>28454000</v>
      </c>
    </row>
    <row r="64" spans="1:11" ht="16.5" x14ac:dyDescent="0.25">
      <c r="A64" s="2" t="s">
        <v>53</v>
      </c>
      <c r="B64" s="4">
        <f>+B6+B7+B8-B19</f>
        <v>12161000</v>
      </c>
      <c r="C64" s="4">
        <f>+C6+C7+C8-C19</f>
        <v>15987000</v>
      </c>
      <c r="D64" s="4">
        <f>+D6+D7+D8-D19</f>
        <v>16768000</v>
      </c>
      <c r="E64" s="4">
        <f>+E6+E7+E8-E19</f>
        <v>23015000</v>
      </c>
      <c r="F64" s="4">
        <f>+F6+F7+F8-F19</f>
        <v>28984000</v>
      </c>
      <c r="G64" s="4">
        <f>+G6+G7+G8-G19</f>
        <v>29720000</v>
      </c>
    </row>
    <row r="65" spans="1:7" ht="16.5" x14ac:dyDescent="0.25">
      <c r="A65" s="2"/>
    </row>
    <row r="66" spans="1:7" ht="16.5" x14ac:dyDescent="0.25">
      <c r="A66" s="2" t="s">
        <v>54</v>
      </c>
      <c r="B66" s="4">
        <f>+B21</f>
        <v>130112000</v>
      </c>
      <c r="C66" s="4">
        <f>+C21</f>
        <v>129584000</v>
      </c>
      <c r="D66" s="4">
        <f>+D21</f>
        <v>3221000</v>
      </c>
      <c r="E66" s="4">
        <f>+E21</f>
        <v>3861000</v>
      </c>
      <c r="F66" s="4">
        <f>+F21</f>
        <v>3321000</v>
      </c>
      <c r="G66" s="4">
        <f>+G21</f>
        <v>3459000</v>
      </c>
    </row>
    <row r="67" spans="1:7" ht="16.5" x14ac:dyDescent="0.25">
      <c r="A67" s="2" t="s">
        <v>55</v>
      </c>
      <c r="B67" s="4">
        <f>+B26</f>
        <v>0</v>
      </c>
      <c r="C67" s="4">
        <f>+C26</f>
        <v>0</v>
      </c>
      <c r="D67" s="4">
        <f>+D26</f>
        <v>130344000</v>
      </c>
      <c r="E67" s="4">
        <f>+E26</f>
        <v>116583000</v>
      </c>
      <c r="F67" s="4">
        <f>+F26</f>
        <v>110021000</v>
      </c>
      <c r="G67" s="4">
        <f>+G26</f>
        <v>103678000</v>
      </c>
    </row>
    <row r="68" spans="1:7" ht="16.5" x14ac:dyDescent="0.25">
      <c r="A68" s="6" t="s">
        <v>56</v>
      </c>
      <c r="B68" s="5">
        <f>SUM(B66:B67)</f>
        <v>130112000</v>
      </c>
      <c r="C68" s="5">
        <f t="shared" ref="C68:G68" si="38">SUM(C66:C67)</f>
        <v>129584000</v>
      </c>
      <c r="D68" s="5">
        <f t="shared" si="38"/>
        <v>133565000</v>
      </c>
      <c r="E68" s="5">
        <f t="shared" si="38"/>
        <v>120444000</v>
      </c>
      <c r="F68" s="5">
        <f t="shared" si="38"/>
        <v>113342000</v>
      </c>
      <c r="G68" s="5">
        <f t="shared" si="38"/>
        <v>107137000</v>
      </c>
    </row>
    <row r="69" spans="1:7" ht="16.5" x14ac:dyDescent="0.25">
      <c r="A69" s="7" t="s">
        <v>57</v>
      </c>
      <c r="B69" s="4">
        <f>+B47</f>
        <v>8134000</v>
      </c>
      <c r="C69" s="4">
        <f t="shared" ref="C69:G69" si="39">+C47</f>
        <v>8172000</v>
      </c>
      <c r="D69" s="4">
        <f t="shared" si="39"/>
        <v>9105000</v>
      </c>
      <c r="E69" s="4">
        <f t="shared" si="39"/>
        <v>7725000</v>
      </c>
      <c r="F69" s="4">
        <f t="shared" si="39"/>
        <v>11791000</v>
      </c>
      <c r="G69" s="4">
        <f t="shared" si="39"/>
        <v>18741000</v>
      </c>
    </row>
    <row r="71" spans="1:7" ht="16.5" x14ac:dyDescent="0.25">
      <c r="A71" s="7" t="s">
        <v>58</v>
      </c>
      <c r="B71" s="4">
        <f>+B13+B14</f>
        <v>167720000</v>
      </c>
      <c r="C71" s="4">
        <f>+C13+C14</f>
        <v>160120000</v>
      </c>
      <c r="D71" s="4">
        <f>+D13+D14</f>
        <v>154574000</v>
      </c>
      <c r="E71" s="4">
        <f>+E13+E14</f>
        <v>145259000</v>
      </c>
      <c r="F71" s="4">
        <f>+F13+F14</f>
        <v>135859000</v>
      </c>
      <c r="G71" s="4">
        <f>+G13+G14</f>
        <v>129536000</v>
      </c>
    </row>
    <row r="72" spans="1:7" ht="16.5" x14ac:dyDescent="0.25">
      <c r="A72" s="2"/>
    </row>
    <row r="73" spans="1:7" ht="16.5" x14ac:dyDescent="0.25">
      <c r="A73" s="2"/>
    </row>
    <row r="74" spans="1:7" ht="16.5" x14ac:dyDescent="0.25">
      <c r="A74" s="2"/>
    </row>
    <row r="75" spans="1:7" ht="16.5" x14ac:dyDescent="0.25">
      <c r="A75" s="2"/>
    </row>
    <row r="76" spans="1:7" ht="16.5" x14ac:dyDescent="0.25">
      <c r="A76" s="2"/>
    </row>
    <row r="77" spans="1:7" ht="16.5" x14ac:dyDescent="0.25">
      <c r="A77" s="2"/>
    </row>
    <row r="78" spans="1:7" ht="16.5" x14ac:dyDescent="0.25">
      <c r="A78" s="2"/>
    </row>
    <row r="79" spans="1:7" ht="16.5" x14ac:dyDescent="0.25">
      <c r="A79" s="2"/>
    </row>
    <row r="80" spans="1:7" ht="16.5" x14ac:dyDescent="0.25">
      <c r="A80" s="2"/>
    </row>
    <row r="81" spans="1:1" ht="16.5" x14ac:dyDescent="0.25">
      <c r="A81" s="2"/>
    </row>
    <row r="82" spans="1:1" ht="16.5" x14ac:dyDescent="0.25">
      <c r="A82" s="2"/>
    </row>
    <row r="83" spans="1:1" ht="16.5" x14ac:dyDescent="0.25">
      <c r="A83" s="2"/>
    </row>
    <row r="84" spans="1:1" ht="16.5" x14ac:dyDescent="0.25">
      <c r="A84" s="2"/>
    </row>
    <row r="85" spans="1:1" ht="16.5" x14ac:dyDescent="0.25">
      <c r="A85" s="2"/>
    </row>
    <row r="86" spans="1:1" ht="16.5" x14ac:dyDescent="0.25">
      <c r="A86" s="2"/>
    </row>
    <row r="87" spans="1:1" ht="16.5" x14ac:dyDescent="0.25">
      <c r="A87" s="2"/>
    </row>
    <row r="88" spans="1:1" ht="16.5" x14ac:dyDescent="0.25">
      <c r="A88" s="2"/>
    </row>
    <row r="89" spans="1:1" ht="16.5" x14ac:dyDescent="0.25">
      <c r="A89" s="2"/>
    </row>
    <row r="90" spans="1:1" ht="16.5" x14ac:dyDescent="0.25">
      <c r="A90" s="2"/>
    </row>
    <row r="91" spans="1:1" ht="16.5" x14ac:dyDescent="0.25">
      <c r="A91" s="2"/>
    </row>
  </sheetData>
  <pageMargins left="0.7" right="0.7" top="0.75" bottom="0.75" header="0.3" footer="0.3"/>
  <ignoredErrors>
    <ignoredError sqref="B12:G12 K13:O13 K17:O17 K24:O24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JIMÉNEZ</dc:creator>
  <cp:lastModifiedBy>MIGUEL JIMÉNEZ</cp:lastModifiedBy>
  <dcterms:created xsi:type="dcterms:W3CDTF">2025-05-22T04:10:25Z</dcterms:created>
  <dcterms:modified xsi:type="dcterms:W3CDTF">2025-05-22T04:46:54Z</dcterms:modified>
</cp:coreProperties>
</file>